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placeholders" codeName="ThisWorkbook"/>
  <mc:AlternateContent xmlns:mc="http://schemas.openxmlformats.org/markup-compatibility/2006">
    <mc:Choice Requires="x15">
      <x15ac:absPath xmlns:x15ac="http://schemas.microsoft.com/office/spreadsheetml/2010/11/ac" url="\\fs03\DATA\個人用\小野寺\書式集\HP掲載(指定請求書・見積書)\HP掲載\HP掲載ファイル\"/>
    </mc:Choice>
  </mc:AlternateContent>
  <bookViews>
    <workbookView xWindow="0" yWindow="0" windowWidth="28800" windowHeight="10935" tabRatio="737"/>
  </bookViews>
  <sheets>
    <sheet name="ご案内" sheetId="11" r:id="rId1"/>
    <sheet name="請求書 (一般・物品)" sheetId="3" r:id="rId2"/>
    <sheet name="内訳書" sheetId="5" r:id="rId3"/>
    <sheet name="工事情報等入力シート" sheetId="18" r:id="rId4"/>
    <sheet name="請求書 (工事契約有)" sheetId="16" r:id="rId5"/>
    <sheet name="出来高内訳書 (10%)" sheetId="19" r:id="rId6"/>
    <sheet name="出来高内訳書 (8%)" sheetId="20" r:id="rId7"/>
    <sheet name="請求総括表" sheetId="21" r:id="rId8"/>
  </sheets>
  <definedNames>
    <definedName name="_xlnm.Print_Area" localSheetId="0">ご案内!$B$2:$AL$50</definedName>
    <definedName name="_xlnm.Print_Area" localSheetId="3">工事情報等入力シート!$B$12:$AK$35</definedName>
    <definedName name="_xlnm.Print_Area" localSheetId="5">'出来高内訳書 (10%)'!$A$1:$O$233</definedName>
    <definedName name="_xlnm.Print_Area" localSheetId="6">'出来高内訳書 (8%)'!$A$1:$O$233</definedName>
    <definedName name="_xlnm.Print_Area" localSheetId="1">'請求書 (一般・物品)'!$B$12:$BB$45</definedName>
    <definedName name="_xlnm.Print_Area" localSheetId="4">'請求書 (工事契約有)'!$B$12:$BB$45</definedName>
    <definedName name="_xlnm.Print_Area" localSheetId="7">請求総括表!$B$10:$Y$55</definedName>
    <definedName name="_xlnm.Print_Area" localSheetId="2">内訳書!$B$12:$L$179</definedName>
    <definedName name="_xlnm.Print_Titles" localSheetId="5">'出来高内訳書 (10%)'!$1:$8</definedName>
    <definedName name="_xlnm.Print_Titles" localSheetId="6">'出来高内訳書 (8%)'!$1:$8</definedName>
    <definedName name="_xlnm.Print_Titles" localSheetId="7">請求総括表!$18:$19</definedName>
    <definedName name="_xlnm.Print_Titles" localSheetId="2">内訳書!$12:$19</definedName>
  </definedNames>
  <calcPr calcId="162913"/>
</workbook>
</file>

<file path=xl/calcChain.xml><?xml version="1.0" encoding="utf-8"?>
<calcChain xmlns="http://schemas.openxmlformats.org/spreadsheetml/2006/main">
  <c r="O27" i="18" l="1"/>
  <c r="Z36" i="16" l="1"/>
  <c r="P38" i="16" l="1"/>
  <c r="AJ36" i="16"/>
  <c r="O25" i="16" l="1"/>
  <c r="D15" i="5" l="1"/>
  <c r="D14" i="5"/>
  <c r="E11" i="20" l="1"/>
  <c r="E12" i="20"/>
  <c r="E13" i="20"/>
  <c r="E14" i="20"/>
  <c r="E15" i="20"/>
  <c r="E16" i="20"/>
  <c r="E17" i="20"/>
  <c r="E18" i="20"/>
  <c r="E19" i="20"/>
  <c r="E20" i="20"/>
  <c r="E21" i="20"/>
  <c r="E22" i="20"/>
  <c r="E23" i="20"/>
  <c r="E24" i="20"/>
  <c r="E25" i="20"/>
  <c r="E26" i="20"/>
  <c r="E27" i="20"/>
  <c r="E28" i="20"/>
  <c r="E29" i="20"/>
  <c r="E30" i="20"/>
  <c r="E31" i="20"/>
  <c r="E32" i="20"/>
  <c r="E33" i="20"/>
  <c r="E34" i="20"/>
  <c r="E35" i="20"/>
  <c r="E36" i="20"/>
  <c r="E37" i="20"/>
  <c r="E38" i="20"/>
  <c r="E39" i="20"/>
  <c r="E40" i="20"/>
  <c r="E41" i="20"/>
  <c r="E42" i="20"/>
  <c r="E43" i="20"/>
  <c r="E44" i="20"/>
  <c r="E45" i="20"/>
  <c r="E46" i="20"/>
  <c r="E47" i="20"/>
  <c r="E48" i="20"/>
  <c r="E49" i="20"/>
  <c r="E50" i="20"/>
  <c r="E51" i="20"/>
  <c r="E52" i="20"/>
  <c r="E53" i="20"/>
  <c r="E54" i="20"/>
  <c r="E55" i="20"/>
  <c r="E56" i="20"/>
  <c r="E57" i="20"/>
  <c r="E58" i="20"/>
  <c r="E59" i="20"/>
  <c r="E60" i="20"/>
  <c r="E61" i="20"/>
  <c r="E62" i="20"/>
  <c r="E63" i="20"/>
  <c r="E64" i="20"/>
  <c r="E65" i="20"/>
  <c r="E66" i="20"/>
  <c r="E67" i="20"/>
  <c r="E68" i="20"/>
  <c r="E69" i="20"/>
  <c r="E70" i="20"/>
  <c r="E71" i="20"/>
  <c r="E72" i="20"/>
  <c r="E73" i="20"/>
  <c r="E74" i="20"/>
  <c r="E75" i="20"/>
  <c r="E76" i="20"/>
  <c r="E77" i="20"/>
  <c r="E78" i="20"/>
  <c r="E79" i="20"/>
  <c r="E80" i="20"/>
  <c r="E81" i="20"/>
  <c r="E82" i="20"/>
  <c r="E83" i="20"/>
  <c r="E84" i="20"/>
  <c r="E85" i="20"/>
  <c r="E86" i="20"/>
  <c r="E87" i="20"/>
  <c r="E88" i="20"/>
  <c r="E89" i="20"/>
  <c r="E90" i="20"/>
  <c r="E91" i="20"/>
  <c r="E92" i="20"/>
  <c r="E93" i="20"/>
  <c r="E94" i="20"/>
  <c r="E95" i="20"/>
  <c r="E96" i="20"/>
  <c r="E97" i="20"/>
  <c r="E98" i="20"/>
  <c r="E99" i="20"/>
  <c r="E100" i="20"/>
  <c r="E101" i="20"/>
  <c r="E102" i="20"/>
  <c r="E103" i="20"/>
  <c r="E104" i="20"/>
  <c r="E105" i="20"/>
  <c r="E106" i="20"/>
  <c r="E107" i="20"/>
  <c r="E108" i="20"/>
  <c r="E109" i="20"/>
  <c r="E110" i="20"/>
  <c r="E111" i="20"/>
  <c r="E112" i="20"/>
  <c r="E113" i="20"/>
  <c r="E114" i="20"/>
  <c r="E115" i="20"/>
  <c r="E116" i="20"/>
  <c r="E117" i="20"/>
  <c r="E118" i="20"/>
  <c r="E119" i="20"/>
  <c r="E120" i="20"/>
  <c r="E121" i="20"/>
  <c r="E122" i="20"/>
  <c r="E123" i="20"/>
  <c r="E124" i="20"/>
  <c r="E125" i="20"/>
  <c r="E126" i="20"/>
  <c r="E127" i="20"/>
  <c r="E128" i="20"/>
  <c r="E129" i="20"/>
  <c r="E130" i="20"/>
  <c r="E131" i="20"/>
  <c r="E132" i="20"/>
  <c r="E133" i="20"/>
  <c r="E134" i="20"/>
  <c r="E135" i="20"/>
  <c r="E136" i="20"/>
  <c r="E137" i="20"/>
  <c r="E138" i="20"/>
  <c r="E139" i="20"/>
  <c r="E140" i="20"/>
  <c r="E141" i="20"/>
  <c r="E142" i="20"/>
  <c r="E143" i="20"/>
  <c r="E144" i="20"/>
  <c r="E145" i="20"/>
  <c r="E146" i="20"/>
  <c r="E147" i="20"/>
  <c r="E148" i="20"/>
  <c r="E149" i="20"/>
  <c r="E150" i="20"/>
  <c r="E151" i="20"/>
  <c r="E152" i="20"/>
  <c r="E153" i="20"/>
  <c r="E154" i="20"/>
  <c r="E155" i="20"/>
  <c r="E156" i="20"/>
  <c r="E157" i="20"/>
  <c r="E158" i="20"/>
  <c r="E159" i="20"/>
  <c r="E160" i="20"/>
  <c r="E161" i="20"/>
  <c r="E162" i="20"/>
  <c r="E163" i="20"/>
  <c r="E164" i="20"/>
  <c r="E165" i="20"/>
  <c r="E166" i="20"/>
  <c r="E167" i="20"/>
  <c r="E168" i="20"/>
  <c r="E169" i="20"/>
  <c r="E170" i="20"/>
  <c r="E171" i="20"/>
  <c r="E172" i="20"/>
  <c r="E173" i="20"/>
  <c r="E174" i="20"/>
  <c r="E175" i="20"/>
  <c r="E176" i="20"/>
  <c r="E177" i="20"/>
  <c r="E178" i="20"/>
  <c r="E179" i="20"/>
  <c r="E180" i="20"/>
  <c r="E181" i="20"/>
  <c r="E182" i="20"/>
  <c r="E183" i="20"/>
  <c r="E184" i="20"/>
  <c r="E185" i="20"/>
  <c r="E186" i="20"/>
  <c r="E187" i="20"/>
  <c r="E188" i="20"/>
  <c r="E189" i="20"/>
  <c r="E190" i="20"/>
  <c r="E191" i="20"/>
  <c r="E192" i="20"/>
  <c r="E193" i="20"/>
  <c r="E194" i="20"/>
  <c r="E195" i="20"/>
  <c r="E196" i="20"/>
  <c r="E197" i="20"/>
  <c r="E198" i="20"/>
  <c r="E199" i="20"/>
  <c r="E200" i="20"/>
  <c r="E201" i="20"/>
  <c r="E202" i="20"/>
  <c r="E203" i="20"/>
  <c r="E204" i="20"/>
  <c r="E205" i="20"/>
  <c r="E206" i="20"/>
  <c r="E207" i="20"/>
  <c r="E208" i="20"/>
  <c r="E209" i="20"/>
  <c r="E210" i="20"/>
  <c r="E211" i="20"/>
  <c r="E212" i="20"/>
  <c r="E213" i="20"/>
  <c r="E214" i="20"/>
  <c r="E215" i="20"/>
  <c r="E216" i="20"/>
  <c r="E217" i="20"/>
  <c r="E218" i="20"/>
  <c r="E219" i="20"/>
  <c r="E220" i="20"/>
  <c r="E221" i="20"/>
  <c r="E222" i="20"/>
  <c r="E223" i="20"/>
  <c r="E224" i="20"/>
  <c r="E225" i="20"/>
  <c r="E226" i="20"/>
  <c r="E227" i="20"/>
  <c r="E228" i="20"/>
  <c r="E229" i="20"/>
  <c r="E230" i="20"/>
  <c r="E231" i="20"/>
  <c r="E232" i="20"/>
  <c r="E233" i="20"/>
  <c r="E10" i="20"/>
  <c r="E11" i="19"/>
  <c r="E12" i="19"/>
  <c r="E13" i="19"/>
  <c r="E14" i="19"/>
  <c r="E15" i="19"/>
  <c r="E16" i="19"/>
  <c r="E17" i="19"/>
  <c r="E18" i="19"/>
  <c r="E19" i="19"/>
  <c r="E20" i="19"/>
  <c r="E21" i="19"/>
  <c r="E22" i="19"/>
  <c r="E23" i="19"/>
  <c r="E24" i="19"/>
  <c r="E25" i="19"/>
  <c r="E26" i="19"/>
  <c r="E27" i="19"/>
  <c r="E28" i="19"/>
  <c r="E29" i="19"/>
  <c r="E30" i="19"/>
  <c r="E31" i="19"/>
  <c r="E32" i="19"/>
  <c r="E33" i="19"/>
  <c r="E34" i="19"/>
  <c r="E35" i="19"/>
  <c r="E36" i="19"/>
  <c r="E37" i="19"/>
  <c r="E38" i="19"/>
  <c r="E39" i="19"/>
  <c r="E40" i="19"/>
  <c r="E41" i="19"/>
  <c r="E42" i="19"/>
  <c r="E43" i="19"/>
  <c r="E44" i="19"/>
  <c r="E45" i="19"/>
  <c r="E46" i="19"/>
  <c r="E47" i="19"/>
  <c r="E48" i="19"/>
  <c r="E49" i="19"/>
  <c r="E50" i="19"/>
  <c r="E51" i="19"/>
  <c r="E52" i="19"/>
  <c r="E53" i="19"/>
  <c r="E54" i="19"/>
  <c r="E55" i="19"/>
  <c r="E56" i="19"/>
  <c r="E57" i="19"/>
  <c r="E58" i="19"/>
  <c r="E59" i="19"/>
  <c r="E60" i="19"/>
  <c r="E61" i="19"/>
  <c r="E62" i="19"/>
  <c r="E63" i="19"/>
  <c r="E64" i="19"/>
  <c r="E65" i="19"/>
  <c r="E66" i="19"/>
  <c r="E67" i="19"/>
  <c r="E68" i="19"/>
  <c r="E69" i="19"/>
  <c r="E70" i="19"/>
  <c r="E71" i="19"/>
  <c r="E72" i="19"/>
  <c r="E73" i="19"/>
  <c r="E74" i="19"/>
  <c r="E75" i="19"/>
  <c r="E76" i="19"/>
  <c r="E77" i="19"/>
  <c r="E78" i="19"/>
  <c r="E79" i="19"/>
  <c r="E80" i="19"/>
  <c r="E81" i="19"/>
  <c r="E82" i="19"/>
  <c r="E83" i="19"/>
  <c r="E84" i="19"/>
  <c r="E85" i="19"/>
  <c r="E86" i="19"/>
  <c r="E87" i="19"/>
  <c r="E88" i="19"/>
  <c r="E89" i="19"/>
  <c r="E90" i="19"/>
  <c r="E91" i="19"/>
  <c r="E92" i="19"/>
  <c r="E93" i="19"/>
  <c r="E94" i="19"/>
  <c r="E95" i="19"/>
  <c r="E96" i="19"/>
  <c r="E97" i="19"/>
  <c r="E98" i="19"/>
  <c r="E99" i="19"/>
  <c r="E100" i="19"/>
  <c r="E101" i="19"/>
  <c r="E102" i="19"/>
  <c r="E103" i="19"/>
  <c r="E104" i="19"/>
  <c r="E105" i="19"/>
  <c r="E106" i="19"/>
  <c r="E107" i="19"/>
  <c r="E108" i="19"/>
  <c r="E109" i="19"/>
  <c r="E110" i="19"/>
  <c r="E111" i="19"/>
  <c r="E112" i="19"/>
  <c r="E113" i="19"/>
  <c r="E114" i="19"/>
  <c r="E115" i="19"/>
  <c r="E116" i="19"/>
  <c r="E117" i="19"/>
  <c r="E118" i="19"/>
  <c r="E119" i="19"/>
  <c r="E120" i="19"/>
  <c r="E121" i="19"/>
  <c r="E122" i="19"/>
  <c r="E123" i="19"/>
  <c r="E124" i="19"/>
  <c r="E125" i="19"/>
  <c r="E126" i="19"/>
  <c r="E127" i="19"/>
  <c r="E128" i="19"/>
  <c r="E129" i="19"/>
  <c r="E130" i="19"/>
  <c r="E131" i="19"/>
  <c r="E132" i="19"/>
  <c r="E133" i="19"/>
  <c r="E134" i="19"/>
  <c r="E135" i="19"/>
  <c r="E136" i="19"/>
  <c r="E137" i="19"/>
  <c r="E138" i="19"/>
  <c r="E139" i="19"/>
  <c r="E140" i="19"/>
  <c r="E141" i="19"/>
  <c r="E142" i="19"/>
  <c r="E143" i="19"/>
  <c r="E144" i="19"/>
  <c r="E145" i="19"/>
  <c r="E146" i="19"/>
  <c r="E147" i="19"/>
  <c r="E148" i="19"/>
  <c r="E149" i="19"/>
  <c r="E150" i="19"/>
  <c r="E151" i="19"/>
  <c r="E152" i="19"/>
  <c r="E153" i="19"/>
  <c r="E154" i="19"/>
  <c r="E155" i="19"/>
  <c r="E156" i="19"/>
  <c r="E157" i="19"/>
  <c r="E158" i="19"/>
  <c r="E159" i="19"/>
  <c r="E160" i="19"/>
  <c r="E161" i="19"/>
  <c r="E162" i="19"/>
  <c r="E163" i="19"/>
  <c r="E164" i="19"/>
  <c r="E165" i="19"/>
  <c r="E166" i="19"/>
  <c r="E167" i="19"/>
  <c r="E168" i="19"/>
  <c r="E169" i="19"/>
  <c r="E170" i="19"/>
  <c r="E171" i="19"/>
  <c r="E172" i="19"/>
  <c r="E173" i="19"/>
  <c r="E174" i="19"/>
  <c r="E175" i="19"/>
  <c r="E176" i="19"/>
  <c r="E177" i="19"/>
  <c r="E178" i="19"/>
  <c r="E179" i="19"/>
  <c r="E180" i="19"/>
  <c r="E181" i="19"/>
  <c r="E182" i="19"/>
  <c r="E183" i="19"/>
  <c r="E184" i="19"/>
  <c r="E185" i="19"/>
  <c r="E186" i="19"/>
  <c r="E187" i="19"/>
  <c r="E188" i="19"/>
  <c r="E189" i="19"/>
  <c r="E190" i="19"/>
  <c r="E191" i="19"/>
  <c r="E192" i="19"/>
  <c r="E193" i="19"/>
  <c r="E194" i="19"/>
  <c r="E195" i="19"/>
  <c r="E196" i="19"/>
  <c r="E197" i="19"/>
  <c r="E198" i="19"/>
  <c r="E199" i="19"/>
  <c r="E200" i="19"/>
  <c r="E201" i="19"/>
  <c r="E202" i="19"/>
  <c r="E203" i="19"/>
  <c r="E204" i="19"/>
  <c r="E205" i="19"/>
  <c r="E206" i="19"/>
  <c r="E207" i="19"/>
  <c r="E208" i="19"/>
  <c r="E209" i="19"/>
  <c r="E210" i="19"/>
  <c r="E211" i="19"/>
  <c r="E212" i="19"/>
  <c r="E213" i="19"/>
  <c r="E214" i="19"/>
  <c r="E215" i="19"/>
  <c r="E216" i="19"/>
  <c r="E217" i="19"/>
  <c r="E218" i="19"/>
  <c r="E219" i="19"/>
  <c r="E220" i="19"/>
  <c r="E221" i="19"/>
  <c r="E222" i="19"/>
  <c r="E223" i="19"/>
  <c r="E224" i="19"/>
  <c r="E225" i="19"/>
  <c r="E226" i="19"/>
  <c r="E227" i="19"/>
  <c r="E228" i="19"/>
  <c r="E229" i="19"/>
  <c r="E230" i="19"/>
  <c r="E231" i="19"/>
  <c r="E232" i="19"/>
  <c r="E233" i="19"/>
  <c r="E10" i="19"/>
  <c r="G16" i="21" l="1"/>
  <c r="B3" i="20" l="1"/>
  <c r="B2" i="20"/>
  <c r="N1" i="20"/>
  <c r="B1" i="20"/>
  <c r="N1" i="19"/>
  <c r="K13" i="5"/>
  <c r="B3" i="19"/>
  <c r="B2" i="19"/>
  <c r="B1" i="19"/>
  <c r="D13" i="5"/>
  <c r="AN33" i="3" l="1"/>
  <c r="AN34" i="3"/>
  <c r="I24" i="3"/>
  <c r="I23" i="3"/>
  <c r="BL23" i="3" s="1"/>
  <c r="BK24" i="3" l="1"/>
  <c r="BL24" i="3" s="1"/>
  <c r="BK23" i="3"/>
  <c r="BK22" i="3"/>
  <c r="J20" i="5" l="1"/>
  <c r="O30" i="18"/>
  <c r="BL24" i="16" l="1"/>
  <c r="BM24" i="16" s="1"/>
  <c r="BL23" i="16"/>
  <c r="BM23" i="16" s="1"/>
  <c r="BL22" i="16"/>
  <c r="BM22" i="16" s="1"/>
  <c r="O22" i="16" s="1"/>
  <c r="Z37" i="16" s="1"/>
  <c r="AJ37" i="16" s="1"/>
  <c r="O24" i="16" l="1"/>
  <c r="O23" i="16"/>
  <c r="V42" i="18" l="1"/>
  <c r="AE42" i="18" s="1"/>
  <c r="M44" i="18"/>
  <c r="G44" i="18"/>
  <c r="AB42" i="18"/>
  <c r="S42" i="18"/>
  <c r="AN38" i="3" l="1"/>
  <c r="AN37" i="3"/>
  <c r="AN36" i="3"/>
  <c r="AN35" i="3"/>
  <c r="I25" i="3" s="1"/>
  <c r="I22" i="3"/>
  <c r="BL22" i="3" l="1"/>
  <c r="O22" i="3" s="1"/>
  <c r="V233" i="20"/>
  <c r="M233" i="20"/>
  <c r="L233" i="20"/>
  <c r="K233" i="20"/>
  <c r="J233" i="20"/>
  <c r="H233" i="20"/>
  <c r="G233" i="20"/>
  <c r="V232" i="20"/>
  <c r="M232" i="20"/>
  <c r="L232" i="20"/>
  <c r="K232" i="20"/>
  <c r="J232" i="20"/>
  <c r="H232" i="20"/>
  <c r="G232" i="20"/>
  <c r="V231" i="20"/>
  <c r="M231" i="20"/>
  <c r="L231" i="20"/>
  <c r="K231" i="20"/>
  <c r="J231" i="20"/>
  <c r="H231" i="20"/>
  <c r="G231" i="20"/>
  <c r="V230" i="20"/>
  <c r="M230" i="20"/>
  <c r="L230" i="20"/>
  <c r="K230" i="20"/>
  <c r="J230" i="20"/>
  <c r="H230" i="20"/>
  <c r="G230" i="20"/>
  <c r="V229" i="20"/>
  <c r="M229" i="20"/>
  <c r="L229" i="20"/>
  <c r="K229" i="20"/>
  <c r="J229" i="20"/>
  <c r="H229" i="20"/>
  <c r="G229" i="20"/>
  <c r="V228" i="20"/>
  <c r="M228" i="20"/>
  <c r="L228" i="20"/>
  <c r="K228" i="20"/>
  <c r="J228" i="20"/>
  <c r="H228" i="20"/>
  <c r="G228" i="20"/>
  <c r="V227" i="20"/>
  <c r="M227" i="20"/>
  <c r="L227" i="20"/>
  <c r="K227" i="20"/>
  <c r="J227" i="20"/>
  <c r="H227" i="20"/>
  <c r="G227" i="20"/>
  <c r="V226" i="20"/>
  <c r="M226" i="20"/>
  <c r="L226" i="20"/>
  <c r="K226" i="20"/>
  <c r="J226" i="20"/>
  <c r="H226" i="20"/>
  <c r="G226" i="20"/>
  <c r="V225" i="20"/>
  <c r="M225" i="20"/>
  <c r="L225" i="20"/>
  <c r="K225" i="20"/>
  <c r="J225" i="20"/>
  <c r="H225" i="20"/>
  <c r="G225" i="20"/>
  <c r="V224" i="20"/>
  <c r="M224" i="20"/>
  <c r="L224" i="20"/>
  <c r="K224" i="20"/>
  <c r="J224" i="20"/>
  <c r="H224" i="20"/>
  <c r="G224" i="20"/>
  <c r="V223" i="20"/>
  <c r="M223" i="20"/>
  <c r="L223" i="20"/>
  <c r="K223" i="20"/>
  <c r="J223" i="20"/>
  <c r="H223" i="20"/>
  <c r="G223" i="20"/>
  <c r="V222" i="20"/>
  <c r="M222" i="20"/>
  <c r="L222" i="20"/>
  <c r="K222" i="20"/>
  <c r="J222" i="20"/>
  <c r="H222" i="20"/>
  <c r="G222" i="20"/>
  <c r="V221" i="20"/>
  <c r="M221" i="20"/>
  <c r="L221" i="20"/>
  <c r="K221" i="20"/>
  <c r="J221" i="20"/>
  <c r="H221" i="20"/>
  <c r="G221" i="20"/>
  <c r="V220" i="20"/>
  <c r="M220" i="20"/>
  <c r="L220" i="20"/>
  <c r="K220" i="20"/>
  <c r="J220" i="20"/>
  <c r="H220" i="20"/>
  <c r="G220" i="20"/>
  <c r="V219" i="20"/>
  <c r="M219" i="20"/>
  <c r="L219" i="20"/>
  <c r="K219" i="20"/>
  <c r="J219" i="20"/>
  <c r="H219" i="20"/>
  <c r="G219" i="20"/>
  <c r="V218" i="20"/>
  <c r="M218" i="20"/>
  <c r="L218" i="20"/>
  <c r="K218" i="20"/>
  <c r="J218" i="20"/>
  <c r="H218" i="20"/>
  <c r="G218" i="20"/>
  <c r="V217" i="20"/>
  <c r="M217" i="20"/>
  <c r="L217" i="20"/>
  <c r="K217" i="20"/>
  <c r="J217" i="20"/>
  <c r="H217" i="20"/>
  <c r="G217" i="20"/>
  <c r="V216" i="20"/>
  <c r="M216" i="20"/>
  <c r="L216" i="20"/>
  <c r="K216" i="20"/>
  <c r="J216" i="20"/>
  <c r="H216" i="20"/>
  <c r="G216" i="20"/>
  <c r="V215" i="20"/>
  <c r="M215" i="20"/>
  <c r="L215" i="20"/>
  <c r="K215" i="20"/>
  <c r="J215" i="20"/>
  <c r="H215" i="20"/>
  <c r="G215" i="20"/>
  <c r="V214" i="20"/>
  <c r="M214" i="20"/>
  <c r="L214" i="20"/>
  <c r="K214" i="20"/>
  <c r="J214" i="20"/>
  <c r="H214" i="20"/>
  <c r="G214" i="20"/>
  <c r="V213" i="20"/>
  <c r="M213" i="20"/>
  <c r="L213" i="20"/>
  <c r="K213" i="20"/>
  <c r="J213" i="20"/>
  <c r="H213" i="20"/>
  <c r="G213" i="20"/>
  <c r="V212" i="20"/>
  <c r="M212" i="20"/>
  <c r="L212" i="20"/>
  <c r="K212" i="20"/>
  <c r="J212" i="20"/>
  <c r="H212" i="20"/>
  <c r="G212" i="20"/>
  <c r="V211" i="20"/>
  <c r="M211" i="20"/>
  <c r="L211" i="20"/>
  <c r="K211" i="20"/>
  <c r="J211" i="20"/>
  <c r="H211" i="20"/>
  <c r="G211" i="20"/>
  <c r="V210" i="20"/>
  <c r="M210" i="20"/>
  <c r="L210" i="20"/>
  <c r="K210" i="20"/>
  <c r="J210" i="20"/>
  <c r="H210" i="20"/>
  <c r="G210" i="20"/>
  <c r="V209" i="20"/>
  <c r="M209" i="20"/>
  <c r="L209" i="20"/>
  <c r="K209" i="20"/>
  <c r="J209" i="20"/>
  <c r="H209" i="20"/>
  <c r="G209" i="20"/>
  <c r="V208" i="20"/>
  <c r="M208" i="20"/>
  <c r="L208" i="20"/>
  <c r="K208" i="20"/>
  <c r="J208" i="20"/>
  <c r="H208" i="20"/>
  <c r="G208" i="20"/>
  <c r="V207" i="20"/>
  <c r="M207" i="20"/>
  <c r="L207" i="20"/>
  <c r="K207" i="20"/>
  <c r="J207" i="20"/>
  <c r="H207" i="20"/>
  <c r="G207" i="20"/>
  <c r="V206" i="20"/>
  <c r="M206" i="20"/>
  <c r="L206" i="20"/>
  <c r="K206" i="20"/>
  <c r="J206" i="20"/>
  <c r="H206" i="20"/>
  <c r="G206" i="20"/>
  <c r="V205" i="20"/>
  <c r="M205" i="20"/>
  <c r="L205" i="20"/>
  <c r="K205" i="20"/>
  <c r="J205" i="20"/>
  <c r="H205" i="20"/>
  <c r="G205" i="20"/>
  <c r="V204" i="20"/>
  <c r="M204" i="20"/>
  <c r="L204" i="20"/>
  <c r="K204" i="20"/>
  <c r="J204" i="20"/>
  <c r="H204" i="20"/>
  <c r="G204" i="20"/>
  <c r="V203" i="20"/>
  <c r="M203" i="20"/>
  <c r="L203" i="20"/>
  <c r="K203" i="20"/>
  <c r="J203" i="20"/>
  <c r="H203" i="20"/>
  <c r="G203" i="20"/>
  <c r="V202" i="20"/>
  <c r="M202" i="20"/>
  <c r="L202" i="20"/>
  <c r="K202" i="20"/>
  <c r="J202" i="20"/>
  <c r="H202" i="20"/>
  <c r="G202" i="20"/>
  <c r="V201" i="20"/>
  <c r="M201" i="20"/>
  <c r="L201" i="20"/>
  <c r="K201" i="20"/>
  <c r="J201" i="20"/>
  <c r="H201" i="20"/>
  <c r="G201" i="20"/>
  <c r="V200" i="20"/>
  <c r="M200" i="20"/>
  <c r="L200" i="20"/>
  <c r="K200" i="20"/>
  <c r="J200" i="20"/>
  <c r="H200" i="20"/>
  <c r="G200" i="20"/>
  <c r="V199" i="20"/>
  <c r="M199" i="20"/>
  <c r="L199" i="20"/>
  <c r="K199" i="20"/>
  <c r="J199" i="20"/>
  <c r="H199" i="20"/>
  <c r="G199" i="20"/>
  <c r="V198" i="20"/>
  <c r="M198" i="20"/>
  <c r="L198" i="20"/>
  <c r="K198" i="20"/>
  <c r="J198" i="20"/>
  <c r="H198" i="20"/>
  <c r="G198" i="20"/>
  <c r="V197" i="20"/>
  <c r="M197" i="20"/>
  <c r="L197" i="20"/>
  <c r="K197" i="20"/>
  <c r="J197" i="20"/>
  <c r="H197" i="20"/>
  <c r="G197" i="20"/>
  <c r="V196" i="20"/>
  <c r="M196" i="20"/>
  <c r="L196" i="20"/>
  <c r="K196" i="20"/>
  <c r="J196" i="20"/>
  <c r="H196" i="20"/>
  <c r="G196" i="20"/>
  <c r="V195" i="20"/>
  <c r="M195" i="20"/>
  <c r="L195" i="20"/>
  <c r="K195" i="20"/>
  <c r="J195" i="20"/>
  <c r="H195" i="20"/>
  <c r="G195" i="20"/>
  <c r="V194" i="20"/>
  <c r="M194" i="20"/>
  <c r="L194" i="20"/>
  <c r="K194" i="20"/>
  <c r="J194" i="20"/>
  <c r="H194" i="20"/>
  <c r="G194" i="20"/>
  <c r="V193" i="20"/>
  <c r="M193" i="20"/>
  <c r="L193" i="20"/>
  <c r="K193" i="20"/>
  <c r="J193" i="20"/>
  <c r="H193" i="20"/>
  <c r="G193" i="20"/>
  <c r="V192" i="20"/>
  <c r="M192" i="20"/>
  <c r="L192" i="20"/>
  <c r="K192" i="20"/>
  <c r="J192" i="20"/>
  <c r="H192" i="20"/>
  <c r="G192" i="20"/>
  <c r="V191" i="20"/>
  <c r="M191" i="20"/>
  <c r="L191" i="20"/>
  <c r="K191" i="20"/>
  <c r="J191" i="20"/>
  <c r="H191" i="20"/>
  <c r="G191" i="20"/>
  <c r="V190" i="20"/>
  <c r="M190" i="20"/>
  <c r="L190" i="20"/>
  <c r="K190" i="20"/>
  <c r="J190" i="20"/>
  <c r="H190" i="20"/>
  <c r="G190" i="20"/>
  <c r="V189" i="20"/>
  <c r="M189" i="20"/>
  <c r="L189" i="20"/>
  <c r="K189" i="20"/>
  <c r="J189" i="20"/>
  <c r="H189" i="20"/>
  <c r="G189" i="20"/>
  <c r="V188" i="20"/>
  <c r="M188" i="20"/>
  <c r="L188" i="20"/>
  <c r="K188" i="20"/>
  <c r="J188" i="20"/>
  <c r="H188" i="20"/>
  <c r="G188" i="20"/>
  <c r="V187" i="20"/>
  <c r="M187" i="20"/>
  <c r="L187" i="20"/>
  <c r="K187" i="20"/>
  <c r="J187" i="20"/>
  <c r="H187" i="20"/>
  <c r="G187" i="20"/>
  <c r="V186" i="20"/>
  <c r="M186" i="20"/>
  <c r="L186" i="20"/>
  <c r="K186" i="20"/>
  <c r="J186" i="20"/>
  <c r="H186" i="20"/>
  <c r="G186" i="20"/>
  <c r="V185" i="20"/>
  <c r="M185" i="20"/>
  <c r="L185" i="20"/>
  <c r="K185" i="20"/>
  <c r="J185" i="20"/>
  <c r="H185" i="20"/>
  <c r="G185" i="20"/>
  <c r="V184" i="20"/>
  <c r="M184" i="20"/>
  <c r="L184" i="20"/>
  <c r="K184" i="20"/>
  <c r="J184" i="20"/>
  <c r="H184" i="20"/>
  <c r="G184" i="20"/>
  <c r="V183" i="20"/>
  <c r="M183" i="20"/>
  <c r="L183" i="20"/>
  <c r="K183" i="20"/>
  <c r="J183" i="20"/>
  <c r="H183" i="20"/>
  <c r="G183" i="20"/>
  <c r="V182" i="20"/>
  <c r="M182" i="20"/>
  <c r="L182" i="20"/>
  <c r="K182" i="20"/>
  <c r="J182" i="20"/>
  <c r="H182" i="20"/>
  <c r="G182" i="20"/>
  <c r="V181" i="20"/>
  <c r="M181" i="20"/>
  <c r="L181" i="20"/>
  <c r="K181" i="20"/>
  <c r="J181" i="20"/>
  <c r="H181" i="20"/>
  <c r="G181" i="20"/>
  <c r="V180" i="20"/>
  <c r="M180" i="20"/>
  <c r="L180" i="20"/>
  <c r="K180" i="20"/>
  <c r="J180" i="20"/>
  <c r="H180" i="20"/>
  <c r="G180" i="20"/>
  <c r="V179" i="20"/>
  <c r="M179" i="20"/>
  <c r="L179" i="20"/>
  <c r="K179" i="20"/>
  <c r="J179" i="20"/>
  <c r="H179" i="20"/>
  <c r="G179" i="20"/>
  <c r="V178" i="20"/>
  <c r="M178" i="20"/>
  <c r="L178" i="20"/>
  <c r="K178" i="20"/>
  <c r="J178" i="20"/>
  <c r="H178" i="20"/>
  <c r="G178" i="20"/>
  <c r="V177" i="20"/>
  <c r="M177" i="20"/>
  <c r="L177" i="20"/>
  <c r="K177" i="20"/>
  <c r="J177" i="20"/>
  <c r="H177" i="20"/>
  <c r="G177" i="20"/>
  <c r="V176" i="20"/>
  <c r="M176" i="20"/>
  <c r="L176" i="20"/>
  <c r="K176" i="20"/>
  <c r="J176" i="20"/>
  <c r="H176" i="20"/>
  <c r="G176" i="20"/>
  <c r="V175" i="20"/>
  <c r="M175" i="20"/>
  <c r="L175" i="20"/>
  <c r="K175" i="20"/>
  <c r="J175" i="20"/>
  <c r="H175" i="20"/>
  <c r="G175" i="20"/>
  <c r="V174" i="20"/>
  <c r="M174" i="20"/>
  <c r="L174" i="20"/>
  <c r="K174" i="20"/>
  <c r="J174" i="20"/>
  <c r="H174" i="20"/>
  <c r="G174" i="20"/>
  <c r="V173" i="20"/>
  <c r="M173" i="20"/>
  <c r="L173" i="20"/>
  <c r="K173" i="20"/>
  <c r="J173" i="20"/>
  <c r="H173" i="20"/>
  <c r="G173" i="20"/>
  <c r="V172" i="20"/>
  <c r="M172" i="20"/>
  <c r="L172" i="20"/>
  <c r="K172" i="20"/>
  <c r="J172" i="20"/>
  <c r="H172" i="20"/>
  <c r="G172" i="20"/>
  <c r="V171" i="20"/>
  <c r="M171" i="20"/>
  <c r="L171" i="20"/>
  <c r="K171" i="20"/>
  <c r="J171" i="20"/>
  <c r="H171" i="20"/>
  <c r="G171" i="20"/>
  <c r="V170" i="20"/>
  <c r="M170" i="20"/>
  <c r="L170" i="20"/>
  <c r="K170" i="20"/>
  <c r="J170" i="20"/>
  <c r="H170" i="20"/>
  <c r="G170" i="20"/>
  <c r="V169" i="20"/>
  <c r="M169" i="20"/>
  <c r="L169" i="20"/>
  <c r="K169" i="20"/>
  <c r="J169" i="20"/>
  <c r="H169" i="20"/>
  <c r="G169" i="20"/>
  <c r="V168" i="20"/>
  <c r="M168" i="20"/>
  <c r="L168" i="20"/>
  <c r="K168" i="20"/>
  <c r="J168" i="20"/>
  <c r="H168" i="20"/>
  <c r="G168" i="20"/>
  <c r="V167" i="20"/>
  <c r="M167" i="20"/>
  <c r="L167" i="20"/>
  <c r="K167" i="20"/>
  <c r="J167" i="20"/>
  <c r="H167" i="20"/>
  <c r="G167" i="20"/>
  <c r="V166" i="20"/>
  <c r="M166" i="20"/>
  <c r="L166" i="20"/>
  <c r="K166" i="20"/>
  <c r="J166" i="20"/>
  <c r="H166" i="20"/>
  <c r="G166" i="20"/>
  <c r="V165" i="20"/>
  <c r="M165" i="20"/>
  <c r="L165" i="20"/>
  <c r="K165" i="20"/>
  <c r="J165" i="20"/>
  <c r="H165" i="20"/>
  <c r="G165" i="20"/>
  <c r="V164" i="20"/>
  <c r="M164" i="20"/>
  <c r="L164" i="20"/>
  <c r="K164" i="20"/>
  <c r="J164" i="20"/>
  <c r="H164" i="20"/>
  <c r="G164" i="20"/>
  <c r="V163" i="20"/>
  <c r="M163" i="20"/>
  <c r="L163" i="20"/>
  <c r="K163" i="20"/>
  <c r="J163" i="20"/>
  <c r="H163" i="20"/>
  <c r="G163" i="20"/>
  <c r="V162" i="20"/>
  <c r="M162" i="20"/>
  <c r="L162" i="20"/>
  <c r="K162" i="20"/>
  <c r="J162" i="20"/>
  <c r="H162" i="20"/>
  <c r="G162" i="20"/>
  <c r="V161" i="20"/>
  <c r="M161" i="20"/>
  <c r="L161" i="20"/>
  <c r="K161" i="20"/>
  <c r="J161" i="20"/>
  <c r="H161" i="20"/>
  <c r="G161" i="20"/>
  <c r="V160" i="20"/>
  <c r="M160" i="20"/>
  <c r="L160" i="20"/>
  <c r="K160" i="20"/>
  <c r="J160" i="20"/>
  <c r="H160" i="20"/>
  <c r="G160" i="20"/>
  <c r="V159" i="20"/>
  <c r="M159" i="20"/>
  <c r="L159" i="20"/>
  <c r="K159" i="20"/>
  <c r="J159" i="20"/>
  <c r="H159" i="20"/>
  <c r="G159" i="20"/>
  <c r="V158" i="20"/>
  <c r="M158" i="20"/>
  <c r="L158" i="20"/>
  <c r="K158" i="20"/>
  <c r="J158" i="20"/>
  <c r="H158" i="20"/>
  <c r="G158" i="20"/>
  <c r="V157" i="20"/>
  <c r="M157" i="20"/>
  <c r="L157" i="20"/>
  <c r="K157" i="20"/>
  <c r="J157" i="20"/>
  <c r="H157" i="20"/>
  <c r="G157" i="20"/>
  <c r="V156" i="20"/>
  <c r="M156" i="20"/>
  <c r="L156" i="20"/>
  <c r="K156" i="20"/>
  <c r="J156" i="20"/>
  <c r="H156" i="20"/>
  <c r="G156" i="20"/>
  <c r="V155" i="20"/>
  <c r="M155" i="20"/>
  <c r="L155" i="20"/>
  <c r="K155" i="20"/>
  <c r="J155" i="20"/>
  <c r="H155" i="20"/>
  <c r="G155" i="20"/>
  <c r="V154" i="20"/>
  <c r="M154" i="20"/>
  <c r="L154" i="20"/>
  <c r="K154" i="20"/>
  <c r="J154" i="20"/>
  <c r="H154" i="20"/>
  <c r="G154" i="20"/>
  <c r="V153" i="20"/>
  <c r="M153" i="20"/>
  <c r="L153" i="20"/>
  <c r="K153" i="20"/>
  <c r="J153" i="20"/>
  <c r="H153" i="20"/>
  <c r="G153" i="20"/>
  <c r="V152" i="20"/>
  <c r="M152" i="20"/>
  <c r="L152" i="20"/>
  <c r="K152" i="20"/>
  <c r="J152" i="20"/>
  <c r="H152" i="20"/>
  <c r="G152" i="20"/>
  <c r="V151" i="20"/>
  <c r="M151" i="20"/>
  <c r="L151" i="20"/>
  <c r="K151" i="20"/>
  <c r="J151" i="20"/>
  <c r="H151" i="20"/>
  <c r="G151" i="20"/>
  <c r="V150" i="20"/>
  <c r="M150" i="20"/>
  <c r="L150" i="20"/>
  <c r="K150" i="20"/>
  <c r="J150" i="20"/>
  <c r="H150" i="20"/>
  <c r="G150" i="20"/>
  <c r="V149" i="20"/>
  <c r="M149" i="20"/>
  <c r="L149" i="20"/>
  <c r="K149" i="20"/>
  <c r="J149" i="20"/>
  <c r="H149" i="20"/>
  <c r="G149" i="20"/>
  <c r="V148" i="20"/>
  <c r="M148" i="20"/>
  <c r="L148" i="20"/>
  <c r="K148" i="20"/>
  <c r="J148" i="20"/>
  <c r="H148" i="20"/>
  <c r="G148" i="20"/>
  <c r="V147" i="20"/>
  <c r="M147" i="20"/>
  <c r="L147" i="20"/>
  <c r="K147" i="20"/>
  <c r="J147" i="20"/>
  <c r="H147" i="20"/>
  <c r="G147" i="20"/>
  <c r="V146" i="20"/>
  <c r="M146" i="20"/>
  <c r="L146" i="20"/>
  <c r="K146" i="20"/>
  <c r="J146" i="20"/>
  <c r="H146" i="20"/>
  <c r="G146" i="20"/>
  <c r="V145" i="20"/>
  <c r="M145" i="20"/>
  <c r="L145" i="20"/>
  <c r="K145" i="20"/>
  <c r="J145" i="20"/>
  <c r="H145" i="20"/>
  <c r="G145" i="20"/>
  <c r="V144" i="20"/>
  <c r="M144" i="20"/>
  <c r="L144" i="20"/>
  <c r="K144" i="20"/>
  <c r="J144" i="20"/>
  <c r="H144" i="20"/>
  <c r="G144" i="20"/>
  <c r="V143" i="20"/>
  <c r="M143" i="20"/>
  <c r="L143" i="20"/>
  <c r="K143" i="20"/>
  <c r="J143" i="20"/>
  <c r="H143" i="20"/>
  <c r="G143" i="20"/>
  <c r="V142" i="20"/>
  <c r="M142" i="20"/>
  <c r="L142" i="20"/>
  <c r="K142" i="20"/>
  <c r="J142" i="20"/>
  <c r="H142" i="20"/>
  <c r="G142" i="20"/>
  <c r="V141" i="20"/>
  <c r="M141" i="20"/>
  <c r="L141" i="20"/>
  <c r="K141" i="20"/>
  <c r="J141" i="20"/>
  <c r="H141" i="20"/>
  <c r="G141" i="20"/>
  <c r="V140" i="20"/>
  <c r="M140" i="20"/>
  <c r="L140" i="20"/>
  <c r="K140" i="20"/>
  <c r="J140" i="20"/>
  <c r="H140" i="20"/>
  <c r="G140" i="20"/>
  <c r="V139" i="20"/>
  <c r="M139" i="20"/>
  <c r="L139" i="20"/>
  <c r="K139" i="20"/>
  <c r="J139" i="20"/>
  <c r="H139" i="20"/>
  <c r="G139" i="20"/>
  <c r="V138" i="20"/>
  <c r="M138" i="20"/>
  <c r="L138" i="20"/>
  <c r="K138" i="20"/>
  <c r="J138" i="20"/>
  <c r="H138" i="20"/>
  <c r="G138" i="20"/>
  <c r="V137" i="20"/>
  <c r="M137" i="20"/>
  <c r="L137" i="20"/>
  <c r="K137" i="20"/>
  <c r="J137" i="20"/>
  <c r="H137" i="20"/>
  <c r="G137" i="20"/>
  <c r="V136" i="20"/>
  <c r="M136" i="20"/>
  <c r="L136" i="20"/>
  <c r="K136" i="20"/>
  <c r="J136" i="20"/>
  <c r="H136" i="20"/>
  <c r="G136" i="20"/>
  <c r="V135" i="20"/>
  <c r="M135" i="20"/>
  <c r="L135" i="20"/>
  <c r="K135" i="20"/>
  <c r="J135" i="20"/>
  <c r="H135" i="20"/>
  <c r="G135" i="20"/>
  <c r="V134" i="20"/>
  <c r="M134" i="20"/>
  <c r="L134" i="20"/>
  <c r="K134" i="20"/>
  <c r="J134" i="20"/>
  <c r="H134" i="20"/>
  <c r="G134" i="20"/>
  <c r="V133" i="20"/>
  <c r="M133" i="20"/>
  <c r="L133" i="20"/>
  <c r="K133" i="20"/>
  <c r="J133" i="20"/>
  <c r="H133" i="20"/>
  <c r="G133" i="20"/>
  <c r="V132" i="20"/>
  <c r="M132" i="20"/>
  <c r="L132" i="20"/>
  <c r="K132" i="20"/>
  <c r="J132" i="20"/>
  <c r="H132" i="20"/>
  <c r="G132" i="20"/>
  <c r="V131" i="20"/>
  <c r="M131" i="20"/>
  <c r="L131" i="20"/>
  <c r="K131" i="20"/>
  <c r="J131" i="20"/>
  <c r="H131" i="20"/>
  <c r="G131" i="20"/>
  <c r="V130" i="20"/>
  <c r="M130" i="20"/>
  <c r="L130" i="20"/>
  <c r="K130" i="20"/>
  <c r="J130" i="20"/>
  <c r="H130" i="20"/>
  <c r="G130" i="20"/>
  <c r="V129" i="20"/>
  <c r="M129" i="20"/>
  <c r="L129" i="20"/>
  <c r="K129" i="20"/>
  <c r="J129" i="20"/>
  <c r="H129" i="20"/>
  <c r="G129" i="20"/>
  <c r="V128" i="20"/>
  <c r="M128" i="20"/>
  <c r="L128" i="20"/>
  <c r="K128" i="20"/>
  <c r="J128" i="20"/>
  <c r="H128" i="20"/>
  <c r="G128" i="20"/>
  <c r="V127" i="20"/>
  <c r="M127" i="20"/>
  <c r="L127" i="20"/>
  <c r="K127" i="20"/>
  <c r="J127" i="20"/>
  <c r="H127" i="20"/>
  <c r="G127" i="20"/>
  <c r="V126" i="20"/>
  <c r="M126" i="20"/>
  <c r="L126" i="20"/>
  <c r="K126" i="20"/>
  <c r="J126" i="20"/>
  <c r="H126" i="20"/>
  <c r="G126" i="20"/>
  <c r="V125" i="20"/>
  <c r="M125" i="20"/>
  <c r="L125" i="20"/>
  <c r="K125" i="20"/>
  <c r="J125" i="20"/>
  <c r="H125" i="20"/>
  <c r="G125" i="20"/>
  <c r="V124" i="20"/>
  <c r="M124" i="20"/>
  <c r="L124" i="20"/>
  <c r="K124" i="20"/>
  <c r="J124" i="20"/>
  <c r="H124" i="20"/>
  <c r="G124" i="20"/>
  <c r="V123" i="20"/>
  <c r="M123" i="20"/>
  <c r="L123" i="20"/>
  <c r="K123" i="20"/>
  <c r="J123" i="20"/>
  <c r="H123" i="20"/>
  <c r="G123" i="20"/>
  <c r="V122" i="20"/>
  <c r="M122" i="20"/>
  <c r="L122" i="20"/>
  <c r="K122" i="20"/>
  <c r="J122" i="20"/>
  <c r="H122" i="20"/>
  <c r="G122" i="20"/>
  <c r="V121" i="20"/>
  <c r="M121" i="20"/>
  <c r="L121" i="20"/>
  <c r="K121" i="20"/>
  <c r="J121" i="20"/>
  <c r="H121" i="20"/>
  <c r="G121" i="20"/>
  <c r="V120" i="20"/>
  <c r="M120" i="20"/>
  <c r="L120" i="20"/>
  <c r="K120" i="20"/>
  <c r="J120" i="20"/>
  <c r="H120" i="20"/>
  <c r="G120" i="20"/>
  <c r="V119" i="20"/>
  <c r="M119" i="20"/>
  <c r="L119" i="20"/>
  <c r="K119" i="20"/>
  <c r="J119" i="20"/>
  <c r="H119" i="20"/>
  <c r="G119" i="20"/>
  <c r="V118" i="20"/>
  <c r="M118" i="20"/>
  <c r="L118" i="20"/>
  <c r="K118" i="20"/>
  <c r="J118" i="20"/>
  <c r="H118" i="20"/>
  <c r="G118" i="20"/>
  <c r="V117" i="20"/>
  <c r="M117" i="20"/>
  <c r="L117" i="20"/>
  <c r="K117" i="20"/>
  <c r="J117" i="20"/>
  <c r="H117" i="20"/>
  <c r="G117" i="20"/>
  <c r="V116" i="20"/>
  <c r="M116" i="20"/>
  <c r="L116" i="20"/>
  <c r="K116" i="20"/>
  <c r="J116" i="20"/>
  <c r="H116" i="20"/>
  <c r="G116" i="20"/>
  <c r="V115" i="20"/>
  <c r="M115" i="20"/>
  <c r="L115" i="20"/>
  <c r="K115" i="20"/>
  <c r="J115" i="20"/>
  <c r="H115" i="20"/>
  <c r="G115" i="20"/>
  <c r="V114" i="20"/>
  <c r="M114" i="20"/>
  <c r="L114" i="20"/>
  <c r="K114" i="20"/>
  <c r="J114" i="20"/>
  <c r="H114" i="20"/>
  <c r="G114" i="20"/>
  <c r="V113" i="20"/>
  <c r="M113" i="20"/>
  <c r="L113" i="20"/>
  <c r="K113" i="20"/>
  <c r="J113" i="20"/>
  <c r="H113" i="20"/>
  <c r="G113" i="20"/>
  <c r="V112" i="20"/>
  <c r="M112" i="20"/>
  <c r="L112" i="20"/>
  <c r="K112" i="20"/>
  <c r="J112" i="20"/>
  <c r="H112" i="20"/>
  <c r="G112" i="20"/>
  <c r="V111" i="20"/>
  <c r="M111" i="20"/>
  <c r="L111" i="20"/>
  <c r="K111" i="20"/>
  <c r="J111" i="20"/>
  <c r="H111" i="20"/>
  <c r="G111" i="20"/>
  <c r="V110" i="20"/>
  <c r="M110" i="20"/>
  <c r="L110" i="20"/>
  <c r="K110" i="20"/>
  <c r="J110" i="20"/>
  <c r="H110" i="20"/>
  <c r="G110" i="20"/>
  <c r="V109" i="20"/>
  <c r="M109" i="20"/>
  <c r="L109" i="20"/>
  <c r="K109" i="20"/>
  <c r="J109" i="20"/>
  <c r="H109" i="20"/>
  <c r="G109" i="20"/>
  <c r="V108" i="20"/>
  <c r="M108" i="20"/>
  <c r="L108" i="20"/>
  <c r="K108" i="20"/>
  <c r="J108" i="20"/>
  <c r="H108" i="20"/>
  <c r="G108" i="20"/>
  <c r="V107" i="20"/>
  <c r="M107" i="20"/>
  <c r="L107" i="20"/>
  <c r="K107" i="20"/>
  <c r="J107" i="20"/>
  <c r="H107" i="20"/>
  <c r="G107" i="20"/>
  <c r="V106" i="20"/>
  <c r="M106" i="20"/>
  <c r="L106" i="20"/>
  <c r="K106" i="20"/>
  <c r="J106" i="20"/>
  <c r="H106" i="20"/>
  <c r="G106" i="20"/>
  <c r="V105" i="20"/>
  <c r="M105" i="20"/>
  <c r="L105" i="20"/>
  <c r="K105" i="20"/>
  <c r="J105" i="20"/>
  <c r="H105" i="20"/>
  <c r="G105" i="20"/>
  <c r="V104" i="20"/>
  <c r="M104" i="20"/>
  <c r="L104" i="20"/>
  <c r="K104" i="20"/>
  <c r="J104" i="20"/>
  <c r="H104" i="20"/>
  <c r="G104" i="20"/>
  <c r="V103" i="20"/>
  <c r="M103" i="20"/>
  <c r="L103" i="20"/>
  <c r="K103" i="20"/>
  <c r="J103" i="20"/>
  <c r="H103" i="20"/>
  <c r="G103" i="20"/>
  <c r="V102" i="20"/>
  <c r="M102" i="20"/>
  <c r="L102" i="20"/>
  <c r="K102" i="20"/>
  <c r="J102" i="20"/>
  <c r="H102" i="20"/>
  <c r="G102" i="20"/>
  <c r="V101" i="20"/>
  <c r="M101" i="20"/>
  <c r="L101" i="20"/>
  <c r="K101" i="20"/>
  <c r="J101" i="20"/>
  <c r="H101" i="20"/>
  <c r="G101" i="20"/>
  <c r="V100" i="20"/>
  <c r="M100" i="20"/>
  <c r="L100" i="20"/>
  <c r="K100" i="20"/>
  <c r="J100" i="20"/>
  <c r="H100" i="20"/>
  <c r="G100" i="20"/>
  <c r="V99" i="20"/>
  <c r="M99" i="20"/>
  <c r="L99" i="20"/>
  <c r="K99" i="20"/>
  <c r="J99" i="20"/>
  <c r="H99" i="20"/>
  <c r="G99" i="20"/>
  <c r="V98" i="20"/>
  <c r="M98" i="20"/>
  <c r="L98" i="20"/>
  <c r="K98" i="20"/>
  <c r="J98" i="20"/>
  <c r="H98" i="20"/>
  <c r="G98" i="20"/>
  <c r="V97" i="20"/>
  <c r="M97" i="20"/>
  <c r="L97" i="20"/>
  <c r="K97" i="20"/>
  <c r="J97" i="20"/>
  <c r="H97" i="20"/>
  <c r="G97" i="20"/>
  <c r="V96" i="20"/>
  <c r="M96" i="20"/>
  <c r="L96" i="20"/>
  <c r="K96" i="20"/>
  <c r="J96" i="20"/>
  <c r="H96" i="20"/>
  <c r="G96" i="20"/>
  <c r="V95" i="20"/>
  <c r="M95" i="20"/>
  <c r="L95" i="20"/>
  <c r="K95" i="20"/>
  <c r="J95" i="20"/>
  <c r="H95" i="20"/>
  <c r="G95" i="20"/>
  <c r="V94" i="20"/>
  <c r="M94" i="20"/>
  <c r="L94" i="20"/>
  <c r="K94" i="20"/>
  <c r="J94" i="20"/>
  <c r="H94" i="20"/>
  <c r="G94" i="20"/>
  <c r="V93" i="20"/>
  <c r="M93" i="20"/>
  <c r="L93" i="20"/>
  <c r="K93" i="20"/>
  <c r="J93" i="20"/>
  <c r="H93" i="20"/>
  <c r="G93" i="20"/>
  <c r="V92" i="20"/>
  <c r="M92" i="20"/>
  <c r="L92" i="20"/>
  <c r="K92" i="20"/>
  <c r="J92" i="20"/>
  <c r="H92" i="20"/>
  <c r="G92" i="20"/>
  <c r="V91" i="20"/>
  <c r="M91" i="20"/>
  <c r="L91" i="20"/>
  <c r="K91" i="20"/>
  <c r="J91" i="20"/>
  <c r="H91" i="20"/>
  <c r="G91" i="20"/>
  <c r="V90" i="20"/>
  <c r="M90" i="20"/>
  <c r="L90" i="20"/>
  <c r="K90" i="20"/>
  <c r="J90" i="20"/>
  <c r="H90" i="20"/>
  <c r="G90" i="20"/>
  <c r="V89" i="20"/>
  <c r="M89" i="20"/>
  <c r="L89" i="20"/>
  <c r="K89" i="20"/>
  <c r="J89" i="20"/>
  <c r="H89" i="20"/>
  <c r="G89" i="20"/>
  <c r="V88" i="20"/>
  <c r="M88" i="20"/>
  <c r="L88" i="20"/>
  <c r="K88" i="20"/>
  <c r="J88" i="20"/>
  <c r="H88" i="20"/>
  <c r="G88" i="20"/>
  <c r="V87" i="20"/>
  <c r="M87" i="20"/>
  <c r="L87" i="20"/>
  <c r="K87" i="20"/>
  <c r="J87" i="20"/>
  <c r="H87" i="20"/>
  <c r="G87" i="20"/>
  <c r="V86" i="20"/>
  <c r="M86" i="20"/>
  <c r="L86" i="20"/>
  <c r="K86" i="20"/>
  <c r="J86" i="20"/>
  <c r="H86" i="20"/>
  <c r="G86" i="20"/>
  <c r="V85" i="20"/>
  <c r="M85" i="20"/>
  <c r="L85" i="20"/>
  <c r="K85" i="20"/>
  <c r="J85" i="20"/>
  <c r="H85" i="20"/>
  <c r="G85" i="20"/>
  <c r="V84" i="20"/>
  <c r="M84" i="20"/>
  <c r="L84" i="20"/>
  <c r="K84" i="20"/>
  <c r="J84" i="20"/>
  <c r="H84" i="20"/>
  <c r="G84" i="20"/>
  <c r="V83" i="20"/>
  <c r="M83" i="20"/>
  <c r="L83" i="20"/>
  <c r="K83" i="20"/>
  <c r="J83" i="20"/>
  <c r="H83" i="20"/>
  <c r="G83" i="20"/>
  <c r="V82" i="20"/>
  <c r="M82" i="20"/>
  <c r="L82" i="20"/>
  <c r="K82" i="20"/>
  <c r="J82" i="20"/>
  <c r="H82" i="20"/>
  <c r="G82" i="20"/>
  <c r="V81" i="20"/>
  <c r="M81" i="20"/>
  <c r="L81" i="20"/>
  <c r="K81" i="20"/>
  <c r="J81" i="20"/>
  <c r="H81" i="20"/>
  <c r="G81" i="20"/>
  <c r="V80" i="20"/>
  <c r="M80" i="20"/>
  <c r="L80" i="20"/>
  <c r="K80" i="20"/>
  <c r="J80" i="20"/>
  <c r="H80" i="20"/>
  <c r="G80" i="20"/>
  <c r="V79" i="20"/>
  <c r="M79" i="20"/>
  <c r="L79" i="20"/>
  <c r="K79" i="20"/>
  <c r="J79" i="20"/>
  <c r="H79" i="20"/>
  <c r="G79" i="20"/>
  <c r="V78" i="20"/>
  <c r="M78" i="20"/>
  <c r="L78" i="20"/>
  <c r="K78" i="20"/>
  <c r="J78" i="20"/>
  <c r="H78" i="20"/>
  <c r="G78" i="20"/>
  <c r="V77" i="20"/>
  <c r="M77" i="20"/>
  <c r="L77" i="20"/>
  <c r="K77" i="20"/>
  <c r="J77" i="20"/>
  <c r="H77" i="20"/>
  <c r="G77" i="20"/>
  <c r="V76" i="20"/>
  <c r="M76" i="20"/>
  <c r="L76" i="20"/>
  <c r="K76" i="20"/>
  <c r="J76" i="20"/>
  <c r="H76" i="20"/>
  <c r="G76" i="20"/>
  <c r="V75" i="20"/>
  <c r="M75" i="20"/>
  <c r="L75" i="20"/>
  <c r="K75" i="20"/>
  <c r="J75" i="20"/>
  <c r="H75" i="20"/>
  <c r="G75" i="20"/>
  <c r="V74" i="20"/>
  <c r="M74" i="20"/>
  <c r="L74" i="20"/>
  <c r="K74" i="20"/>
  <c r="J74" i="20"/>
  <c r="H74" i="20"/>
  <c r="G74" i="20"/>
  <c r="V73" i="20"/>
  <c r="M73" i="20"/>
  <c r="L73" i="20"/>
  <c r="K73" i="20"/>
  <c r="J73" i="20"/>
  <c r="H73" i="20"/>
  <c r="G73" i="20"/>
  <c r="V72" i="20"/>
  <c r="M72" i="20"/>
  <c r="L72" i="20"/>
  <c r="K72" i="20"/>
  <c r="J72" i="20"/>
  <c r="H72" i="20"/>
  <c r="G72" i="20"/>
  <c r="V71" i="20"/>
  <c r="M71" i="20"/>
  <c r="L71" i="20"/>
  <c r="K71" i="20"/>
  <c r="J71" i="20"/>
  <c r="H71" i="20"/>
  <c r="G71" i="20"/>
  <c r="V70" i="20"/>
  <c r="M70" i="20"/>
  <c r="L70" i="20"/>
  <c r="K70" i="20"/>
  <c r="J70" i="20"/>
  <c r="H70" i="20"/>
  <c r="G70" i="20"/>
  <c r="V69" i="20"/>
  <c r="M69" i="20"/>
  <c r="L69" i="20"/>
  <c r="K69" i="20"/>
  <c r="J69" i="20"/>
  <c r="H69" i="20"/>
  <c r="G69" i="20"/>
  <c r="V68" i="20"/>
  <c r="M68" i="20"/>
  <c r="L68" i="20"/>
  <c r="K68" i="20"/>
  <c r="J68" i="20"/>
  <c r="H68" i="20"/>
  <c r="G68" i="20"/>
  <c r="V67" i="20"/>
  <c r="M67" i="20"/>
  <c r="L67" i="20"/>
  <c r="K67" i="20"/>
  <c r="J67" i="20"/>
  <c r="H67" i="20"/>
  <c r="G67" i="20"/>
  <c r="V66" i="20"/>
  <c r="M66" i="20"/>
  <c r="L66" i="20"/>
  <c r="K66" i="20"/>
  <c r="J66" i="20"/>
  <c r="H66" i="20"/>
  <c r="G66" i="20"/>
  <c r="V65" i="20"/>
  <c r="M65" i="20"/>
  <c r="L65" i="20"/>
  <c r="K65" i="20"/>
  <c r="J65" i="20"/>
  <c r="H65" i="20"/>
  <c r="G65" i="20"/>
  <c r="V64" i="20"/>
  <c r="M64" i="20"/>
  <c r="L64" i="20"/>
  <c r="K64" i="20"/>
  <c r="J64" i="20"/>
  <c r="H64" i="20"/>
  <c r="G64" i="20"/>
  <c r="V63" i="20"/>
  <c r="M63" i="20"/>
  <c r="L63" i="20"/>
  <c r="K63" i="20"/>
  <c r="J63" i="20"/>
  <c r="H63" i="20"/>
  <c r="G63" i="20"/>
  <c r="V62" i="20"/>
  <c r="M62" i="20"/>
  <c r="L62" i="20"/>
  <c r="K62" i="20"/>
  <c r="J62" i="20"/>
  <c r="H62" i="20"/>
  <c r="G62" i="20"/>
  <c r="V61" i="20"/>
  <c r="M61" i="20"/>
  <c r="L61" i="20"/>
  <c r="K61" i="20"/>
  <c r="J61" i="20"/>
  <c r="H61" i="20"/>
  <c r="G61" i="20"/>
  <c r="V60" i="20"/>
  <c r="M60" i="20"/>
  <c r="L60" i="20"/>
  <c r="K60" i="20"/>
  <c r="J60" i="20"/>
  <c r="H60" i="20"/>
  <c r="G60" i="20"/>
  <c r="V59" i="20"/>
  <c r="M59" i="20"/>
  <c r="L59" i="20"/>
  <c r="K59" i="20"/>
  <c r="J59" i="20"/>
  <c r="H59" i="20"/>
  <c r="G59" i="20"/>
  <c r="V58" i="20"/>
  <c r="M58" i="20"/>
  <c r="L58" i="20"/>
  <c r="K58" i="20"/>
  <c r="J58" i="20"/>
  <c r="H58" i="20"/>
  <c r="G58" i="20"/>
  <c r="V57" i="20"/>
  <c r="M57" i="20"/>
  <c r="L57" i="20"/>
  <c r="K57" i="20"/>
  <c r="J57" i="20"/>
  <c r="H57" i="20"/>
  <c r="G57" i="20"/>
  <c r="V56" i="20"/>
  <c r="M56" i="20"/>
  <c r="L56" i="20"/>
  <c r="K56" i="20"/>
  <c r="J56" i="20"/>
  <c r="H56" i="20"/>
  <c r="G56" i="20"/>
  <c r="V55" i="20"/>
  <c r="M55" i="20"/>
  <c r="L55" i="20"/>
  <c r="K55" i="20"/>
  <c r="J55" i="20"/>
  <c r="H55" i="20"/>
  <c r="G55" i="20"/>
  <c r="V54" i="20"/>
  <c r="M54" i="20"/>
  <c r="L54" i="20"/>
  <c r="K54" i="20"/>
  <c r="J54" i="20"/>
  <c r="H54" i="20"/>
  <c r="G54" i="20"/>
  <c r="V53" i="20"/>
  <c r="M53" i="20"/>
  <c r="L53" i="20"/>
  <c r="K53" i="20"/>
  <c r="J53" i="20"/>
  <c r="H53" i="20"/>
  <c r="G53" i="20"/>
  <c r="V52" i="20"/>
  <c r="M52" i="20"/>
  <c r="L52" i="20"/>
  <c r="K52" i="20"/>
  <c r="J52" i="20"/>
  <c r="H52" i="20"/>
  <c r="G52" i="20"/>
  <c r="V51" i="20"/>
  <c r="M51" i="20"/>
  <c r="L51" i="20"/>
  <c r="K51" i="20"/>
  <c r="J51" i="20"/>
  <c r="H51" i="20"/>
  <c r="G51" i="20"/>
  <c r="V50" i="20"/>
  <c r="M50" i="20"/>
  <c r="L50" i="20"/>
  <c r="K50" i="20"/>
  <c r="J50" i="20"/>
  <c r="H50" i="20"/>
  <c r="G50" i="20"/>
  <c r="V49" i="20"/>
  <c r="M49" i="20"/>
  <c r="L49" i="20"/>
  <c r="K49" i="20"/>
  <c r="J49" i="20"/>
  <c r="H49" i="20"/>
  <c r="G49" i="20"/>
  <c r="V48" i="20"/>
  <c r="M48" i="20"/>
  <c r="L48" i="20"/>
  <c r="K48" i="20"/>
  <c r="J48" i="20"/>
  <c r="H48" i="20"/>
  <c r="G48" i="20"/>
  <c r="V47" i="20"/>
  <c r="M47" i="20"/>
  <c r="L47" i="20"/>
  <c r="K47" i="20"/>
  <c r="J47" i="20"/>
  <c r="H47" i="20"/>
  <c r="G47" i="20"/>
  <c r="V46" i="20"/>
  <c r="M46" i="20"/>
  <c r="L46" i="20"/>
  <c r="K46" i="20"/>
  <c r="J46" i="20"/>
  <c r="H46" i="20"/>
  <c r="G46" i="20"/>
  <c r="V45" i="20"/>
  <c r="M45" i="20"/>
  <c r="L45" i="20"/>
  <c r="K45" i="20"/>
  <c r="J45" i="20"/>
  <c r="H45" i="20"/>
  <c r="G45" i="20"/>
  <c r="V44" i="20"/>
  <c r="M44" i="20"/>
  <c r="L44" i="20"/>
  <c r="K44" i="20"/>
  <c r="J44" i="20"/>
  <c r="H44" i="20"/>
  <c r="G44" i="20"/>
  <c r="V43" i="20"/>
  <c r="M43" i="20"/>
  <c r="L43" i="20"/>
  <c r="K43" i="20"/>
  <c r="J43" i="20"/>
  <c r="H43" i="20"/>
  <c r="G43" i="20"/>
  <c r="V42" i="20"/>
  <c r="M42" i="20"/>
  <c r="L42" i="20"/>
  <c r="K42" i="20"/>
  <c r="J42" i="20"/>
  <c r="H42" i="20"/>
  <c r="G42" i="20"/>
  <c r="V41" i="20"/>
  <c r="M41" i="20"/>
  <c r="L41" i="20"/>
  <c r="K41" i="20"/>
  <c r="J41" i="20"/>
  <c r="H41" i="20"/>
  <c r="G41" i="20"/>
  <c r="V40" i="20"/>
  <c r="M40" i="20"/>
  <c r="L40" i="20"/>
  <c r="K40" i="20"/>
  <c r="J40" i="20"/>
  <c r="H40" i="20"/>
  <c r="G40" i="20"/>
  <c r="V39" i="20"/>
  <c r="M39" i="20"/>
  <c r="L39" i="20"/>
  <c r="K39" i="20"/>
  <c r="J39" i="20"/>
  <c r="H39" i="20"/>
  <c r="G39" i="20"/>
  <c r="V38" i="20"/>
  <c r="M38" i="20"/>
  <c r="L38" i="20"/>
  <c r="K38" i="20"/>
  <c r="J38" i="20"/>
  <c r="H38" i="20"/>
  <c r="G38" i="20"/>
  <c r="V37" i="20"/>
  <c r="M37" i="20"/>
  <c r="L37" i="20"/>
  <c r="K37" i="20"/>
  <c r="J37" i="20"/>
  <c r="H37" i="20"/>
  <c r="G37" i="20"/>
  <c r="V36" i="20"/>
  <c r="M36" i="20"/>
  <c r="L36" i="20"/>
  <c r="K36" i="20"/>
  <c r="J36" i="20"/>
  <c r="H36" i="20"/>
  <c r="G36" i="20"/>
  <c r="V35" i="20"/>
  <c r="M35" i="20"/>
  <c r="L35" i="20"/>
  <c r="K35" i="20"/>
  <c r="J35" i="20"/>
  <c r="H35" i="20"/>
  <c r="G35" i="20"/>
  <c r="V34" i="20"/>
  <c r="M34" i="20"/>
  <c r="L34" i="20"/>
  <c r="K34" i="20"/>
  <c r="J34" i="20"/>
  <c r="H34" i="20"/>
  <c r="G34" i="20"/>
  <c r="V33" i="20"/>
  <c r="M33" i="20"/>
  <c r="L33" i="20"/>
  <c r="K33" i="20"/>
  <c r="J33" i="20"/>
  <c r="H33" i="20"/>
  <c r="G33" i="20"/>
  <c r="V32" i="20"/>
  <c r="M32" i="20"/>
  <c r="L32" i="20"/>
  <c r="K32" i="20"/>
  <c r="J32" i="20"/>
  <c r="H32" i="20"/>
  <c r="G32" i="20"/>
  <c r="V31" i="20"/>
  <c r="M31" i="20"/>
  <c r="L31" i="20"/>
  <c r="K31" i="20"/>
  <c r="J31" i="20"/>
  <c r="H31" i="20"/>
  <c r="G31" i="20"/>
  <c r="V30" i="20"/>
  <c r="M30" i="20"/>
  <c r="L30" i="20"/>
  <c r="K30" i="20"/>
  <c r="J30" i="20"/>
  <c r="H30" i="20"/>
  <c r="G30" i="20"/>
  <c r="V29" i="20"/>
  <c r="M29" i="20"/>
  <c r="L29" i="20"/>
  <c r="K29" i="20"/>
  <c r="J29" i="20"/>
  <c r="H29" i="20"/>
  <c r="G29" i="20"/>
  <c r="V28" i="20"/>
  <c r="M28" i="20"/>
  <c r="L28" i="20"/>
  <c r="K28" i="20"/>
  <c r="J28" i="20"/>
  <c r="H28" i="20"/>
  <c r="G28" i="20"/>
  <c r="V27" i="20"/>
  <c r="M27" i="20"/>
  <c r="L27" i="20"/>
  <c r="K27" i="20"/>
  <c r="J27" i="20"/>
  <c r="H27" i="20"/>
  <c r="G27" i="20"/>
  <c r="V26" i="20"/>
  <c r="M26" i="20"/>
  <c r="L26" i="20"/>
  <c r="K26" i="20"/>
  <c r="J26" i="20"/>
  <c r="H26" i="20"/>
  <c r="G26" i="20"/>
  <c r="V25" i="20"/>
  <c r="M25" i="20"/>
  <c r="L25" i="20"/>
  <c r="K25" i="20"/>
  <c r="J25" i="20"/>
  <c r="H25" i="20"/>
  <c r="G25" i="20"/>
  <c r="V24" i="20"/>
  <c r="M24" i="20"/>
  <c r="L24" i="20"/>
  <c r="K24" i="20"/>
  <c r="J24" i="20"/>
  <c r="H24" i="20"/>
  <c r="G24" i="20"/>
  <c r="V23" i="20"/>
  <c r="M23" i="20"/>
  <c r="L23" i="20"/>
  <c r="K23" i="20"/>
  <c r="J23" i="20"/>
  <c r="H23" i="20"/>
  <c r="G23" i="20"/>
  <c r="V22" i="20"/>
  <c r="M22" i="20"/>
  <c r="L22" i="20"/>
  <c r="K22" i="20"/>
  <c r="J22" i="20"/>
  <c r="H22" i="20"/>
  <c r="G22" i="20"/>
  <c r="V21" i="20"/>
  <c r="M21" i="20"/>
  <c r="L21" i="20"/>
  <c r="K21" i="20"/>
  <c r="J21" i="20"/>
  <c r="H21" i="20"/>
  <c r="G21" i="20"/>
  <c r="V20" i="20"/>
  <c r="M20" i="20"/>
  <c r="L20" i="20"/>
  <c r="K20" i="20"/>
  <c r="J20" i="20"/>
  <c r="H20" i="20"/>
  <c r="G20" i="20"/>
  <c r="V19" i="20"/>
  <c r="M19" i="20"/>
  <c r="L19" i="20"/>
  <c r="K19" i="20"/>
  <c r="J19" i="20"/>
  <c r="H19" i="20"/>
  <c r="G19" i="20"/>
  <c r="V18" i="20"/>
  <c r="M18" i="20"/>
  <c r="L18" i="20"/>
  <c r="K18" i="20"/>
  <c r="J18" i="20"/>
  <c r="H18" i="20"/>
  <c r="G18" i="20"/>
  <c r="V17" i="20"/>
  <c r="M17" i="20"/>
  <c r="L17" i="20"/>
  <c r="K17" i="20"/>
  <c r="J17" i="20"/>
  <c r="H17" i="20"/>
  <c r="G17" i="20"/>
  <c r="V16" i="20"/>
  <c r="M16" i="20"/>
  <c r="L16" i="20"/>
  <c r="K16" i="20"/>
  <c r="J16" i="20"/>
  <c r="H16" i="20"/>
  <c r="G16" i="20"/>
  <c r="V15" i="20"/>
  <c r="M15" i="20"/>
  <c r="L15" i="20"/>
  <c r="K15" i="20"/>
  <c r="J15" i="20"/>
  <c r="H15" i="20"/>
  <c r="G15" i="20"/>
  <c r="V14" i="20"/>
  <c r="M14" i="20"/>
  <c r="L14" i="20"/>
  <c r="K14" i="20"/>
  <c r="J14" i="20"/>
  <c r="H14" i="20"/>
  <c r="G14" i="20"/>
  <c r="V13" i="20"/>
  <c r="M13" i="20"/>
  <c r="L13" i="20"/>
  <c r="K13" i="20"/>
  <c r="J13" i="20"/>
  <c r="H13" i="20"/>
  <c r="G13" i="20"/>
  <c r="V12" i="20"/>
  <c r="M12" i="20"/>
  <c r="L12" i="20"/>
  <c r="K12" i="20"/>
  <c r="J12" i="20"/>
  <c r="H12" i="20"/>
  <c r="G12" i="20"/>
  <c r="V11" i="20"/>
  <c r="M11" i="20"/>
  <c r="L11" i="20"/>
  <c r="K11" i="20"/>
  <c r="J11" i="20"/>
  <c r="H11" i="20"/>
  <c r="G11" i="20"/>
  <c r="V10" i="20"/>
  <c r="M10" i="20"/>
  <c r="L10" i="20"/>
  <c r="K10" i="20"/>
  <c r="J10" i="20"/>
  <c r="H10" i="20"/>
  <c r="G10" i="20"/>
  <c r="L9" i="20"/>
  <c r="K9" i="20"/>
  <c r="J9" i="20"/>
  <c r="H9" i="20"/>
  <c r="G9" i="20"/>
  <c r="E9" i="20"/>
  <c r="M9" i="20" s="1"/>
  <c r="V233" i="19"/>
  <c r="M233" i="19"/>
  <c r="L233" i="19"/>
  <c r="K233" i="19"/>
  <c r="J233" i="19"/>
  <c r="H233" i="19"/>
  <c r="G233" i="19"/>
  <c r="V232" i="19"/>
  <c r="M232" i="19"/>
  <c r="L232" i="19"/>
  <c r="K232" i="19"/>
  <c r="J232" i="19"/>
  <c r="H232" i="19"/>
  <c r="G232" i="19"/>
  <c r="V231" i="19"/>
  <c r="M231" i="19"/>
  <c r="L231" i="19"/>
  <c r="K231" i="19"/>
  <c r="J231" i="19"/>
  <c r="H231" i="19"/>
  <c r="G231" i="19"/>
  <c r="V230" i="19"/>
  <c r="M230" i="19"/>
  <c r="L230" i="19"/>
  <c r="K230" i="19"/>
  <c r="J230" i="19"/>
  <c r="H230" i="19"/>
  <c r="G230" i="19"/>
  <c r="V229" i="19"/>
  <c r="M229" i="19"/>
  <c r="L229" i="19"/>
  <c r="K229" i="19"/>
  <c r="J229" i="19"/>
  <c r="H229" i="19"/>
  <c r="G229" i="19"/>
  <c r="V228" i="19"/>
  <c r="M228" i="19"/>
  <c r="L228" i="19"/>
  <c r="K228" i="19"/>
  <c r="J228" i="19"/>
  <c r="H228" i="19"/>
  <c r="G228" i="19"/>
  <c r="V227" i="19"/>
  <c r="M227" i="19"/>
  <c r="L227" i="19"/>
  <c r="K227" i="19"/>
  <c r="J227" i="19"/>
  <c r="H227" i="19"/>
  <c r="G227" i="19"/>
  <c r="V226" i="19"/>
  <c r="M226" i="19"/>
  <c r="L226" i="19"/>
  <c r="K226" i="19"/>
  <c r="J226" i="19"/>
  <c r="H226" i="19"/>
  <c r="G226" i="19"/>
  <c r="V225" i="19"/>
  <c r="M225" i="19"/>
  <c r="L225" i="19"/>
  <c r="K225" i="19"/>
  <c r="J225" i="19"/>
  <c r="H225" i="19"/>
  <c r="G225" i="19"/>
  <c r="V224" i="19"/>
  <c r="M224" i="19"/>
  <c r="L224" i="19"/>
  <c r="K224" i="19"/>
  <c r="J224" i="19"/>
  <c r="H224" i="19"/>
  <c r="G224" i="19"/>
  <c r="V223" i="19"/>
  <c r="M223" i="19"/>
  <c r="L223" i="19"/>
  <c r="K223" i="19"/>
  <c r="J223" i="19"/>
  <c r="H223" i="19"/>
  <c r="G223" i="19"/>
  <c r="V222" i="19"/>
  <c r="M222" i="19"/>
  <c r="L222" i="19"/>
  <c r="K222" i="19"/>
  <c r="J222" i="19"/>
  <c r="H222" i="19"/>
  <c r="G222" i="19"/>
  <c r="V221" i="19"/>
  <c r="M221" i="19"/>
  <c r="L221" i="19"/>
  <c r="K221" i="19"/>
  <c r="J221" i="19"/>
  <c r="H221" i="19"/>
  <c r="G221" i="19"/>
  <c r="V220" i="19"/>
  <c r="M220" i="19"/>
  <c r="L220" i="19"/>
  <c r="K220" i="19"/>
  <c r="J220" i="19"/>
  <c r="H220" i="19"/>
  <c r="G220" i="19"/>
  <c r="V219" i="19"/>
  <c r="M219" i="19"/>
  <c r="L219" i="19"/>
  <c r="K219" i="19"/>
  <c r="J219" i="19"/>
  <c r="H219" i="19"/>
  <c r="G219" i="19"/>
  <c r="V218" i="19"/>
  <c r="M218" i="19"/>
  <c r="L218" i="19"/>
  <c r="K218" i="19"/>
  <c r="J218" i="19"/>
  <c r="H218" i="19"/>
  <c r="G218" i="19"/>
  <c r="V217" i="19"/>
  <c r="M217" i="19"/>
  <c r="L217" i="19"/>
  <c r="K217" i="19"/>
  <c r="J217" i="19"/>
  <c r="H217" i="19"/>
  <c r="G217" i="19"/>
  <c r="V216" i="19"/>
  <c r="M216" i="19"/>
  <c r="L216" i="19"/>
  <c r="K216" i="19"/>
  <c r="J216" i="19"/>
  <c r="H216" i="19"/>
  <c r="G216" i="19"/>
  <c r="V215" i="19"/>
  <c r="M215" i="19"/>
  <c r="L215" i="19"/>
  <c r="K215" i="19"/>
  <c r="J215" i="19"/>
  <c r="H215" i="19"/>
  <c r="G215" i="19"/>
  <c r="V214" i="19"/>
  <c r="M214" i="19"/>
  <c r="L214" i="19"/>
  <c r="K214" i="19"/>
  <c r="J214" i="19"/>
  <c r="H214" i="19"/>
  <c r="G214" i="19"/>
  <c r="V213" i="19"/>
  <c r="M213" i="19"/>
  <c r="L213" i="19"/>
  <c r="K213" i="19"/>
  <c r="J213" i="19"/>
  <c r="H213" i="19"/>
  <c r="G213" i="19"/>
  <c r="V212" i="19"/>
  <c r="M212" i="19"/>
  <c r="L212" i="19"/>
  <c r="K212" i="19"/>
  <c r="J212" i="19"/>
  <c r="H212" i="19"/>
  <c r="G212" i="19"/>
  <c r="V211" i="19"/>
  <c r="M211" i="19"/>
  <c r="L211" i="19"/>
  <c r="K211" i="19"/>
  <c r="J211" i="19"/>
  <c r="H211" i="19"/>
  <c r="G211" i="19"/>
  <c r="V210" i="19"/>
  <c r="M210" i="19"/>
  <c r="L210" i="19"/>
  <c r="K210" i="19"/>
  <c r="J210" i="19"/>
  <c r="H210" i="19"/>
  <c r="G210" i="19"/>
  <c r="V209" i="19"/>
  <c r="M209" i="19"/>
  <c r="L209" i="19"/>
  <c r="K209" i="19"/>
  <c r="J209" i="19"/>
  <c r="H209" i="19"/>
  <c r="G209" i="19"/>
  <c r="V208" i="19"/>
  <c r="M208" i="19"/>
  <c r="L208" i="19"/>
  <c r="K208" i="19"/>
  <c r="J208" i="19"/>
  <c r="H208" i="19"/>
  <c r="G208" i="19"/>
  <c r="V207" i="19"/>
  <c r="M207" i="19"/>
  <c r="L207" i="19"/>
  <c r="K207" i="19"/>
  <c r="J207" i="19"/>
  <c r="H207" i="19"/>
  <c r="G207" i="19"/>
  <c r="V206" i="19"/>
  <c r="M206" i="19"/>
  <c r="L206" i="19"/>
  <c r="K206" i="19"/>
  <c r="J206" i="19"/>
  <c r="H206" i="19"/>
  <c r="G206" i="19"/>
  <c r="V205" i="19"/>
  <c r="M205" i="19"/>
  <c r="L205" i="19"/>
  <c r="K205" i="19"/>
  <c r="J205" i="19"/>
  <c r="H205" i="19"/>
  <c r="G205" i="19"/>
  <c r="V204" i="19"/>
  <c r="M204" i="19"/>
  <c r="L204" i="19"/>
  <c r="K204" i="19"/>
  <c r="J204" i="19"/>
  <c r="H204" i="19"/>
  <c r="G204" i="19"/>
  <c r="V203" i="19"/>
  <c r="M203" i="19"/>
  <c r="L203" i="19"/>
  <c r="K203" i="19"/>
  <c r="J203" i="19"/>
  <c r="H203" i="19"/>
  <c r="G203" i="19"/>
  <c r="V202" i="19"/>
  <c r="M202" i="19"/>
  <c r="L202" i="19"/>
  <c r="K202" i="19"/>
  <c r="J202" i="19"/>
  <c r="H202" i="19"/>
  <c r="G202" i="19"/>
  <c r="V201" i="19"/>
  <c r="M201" i="19"/>
  <c r="L201" i="19"/>
  <c r="K201" i="19"/>
  <c r="J201" i="19"/>
  <c r="H201" i="19"/>
  <c r="G201" i="19"/>
  <c r="V200" i="19"/>
  <c r="M200" i="19"/>
  <c r="L200" i="19"/>
  <c r="K200" i="19"/>
  <c r="J200" i="19"/>
  <c r="H200" i="19"/>
  <c r="G200" i="19"/>
  <c r="V199" i="19"/>
  <c r="M199" i="19"/>
  <c r="L199" i="19"/>
  <c r="K199" i="19"/>
  <c r="J199" i="19"/>
  <c r="H199" i="19"/>
  <c r="G199" i="19"/>
  <c r="V198" i="19"/>
  <c r="M198" i="19"/>
  <c r="L198" i="19"/>
  <c r="K198" i="19"/>
  <c r="J198" i="19"/>
  <c r="H198" i="19"/>
  <c r="G198" i="19"/>
  <c r="V197" i="19"/>
  <c r="M197" i="19"/>
  <c r="L197" i="19"/>
  <c r="K197" i="19"/>
  <c r="J197" i="19"/>
  <c r="H197" i="19"/>
  <c r="G197" i="19"/>
  <c r="V196" i="19"/>
  <c r="M196" i="19"/>
  <c r="L196" i="19"/>
  <c r="K196" i="19"/>
  <c r="J196" i="19"/>
  <c r="H196" i="19"/>
  <c r="G196" i="19"/>
  <c r="V195" i="19"/>
  <c r="M195" i="19"/>
  <c r="L195" i="19"/>
  <c r="K195" i="19"/>
  <c r="J195" i="19"/>
  <c r="H195" i="19"/>
  <c r="G195" i="19"/>
  <c r="V194" i="19"/>
  <c r="M194" i="19"/>
  <c r="L194" i="19"/>
  <c r="K194" i="19"/>
  <c r="J194" i="19"/>
  <c r="H194" i="19"/>
  <c r="G194" i="19"/>
  <c r="V193" i="19"/>
  <c r="M193" i="19"/>
  <c r="L193" i="19"/>
  <c r="K193" i="19"/>
  <c r="J193" i="19"/>
  <c r="H193" i="19"/>
  <c r="G193" i="19"/>
  <c r="V192" i="19"/>
  <c r="M192" i="19"/>
  <c r="L192" i="19"/>
  <c r="K192" i="19"/>
  <c r="J192" i="19"/>
  <c r="H192" i="19"/>
  <c r="G192" i="19"/>
  <c r="V191" i="19"/>
  <c r="M191" i="19"/>
  <c r="L191" i="19"/>
  <c r="K191" i="19"/>
  <c r="J191" i="19"/>
  <c r="H191" i="19"/>
  <c r="G191" i="19"/>
  <c r="V190" i="19"/>
  <c r="M190" i="19"/>
  <c r="L190" i="19"/>
  <c r="K190" i="19"/>
  <c r="J190" i="19"/>
  <c r="H190" i="19"/>
  <c r="G190" i="19"/>
  <c r="V189" i="19"/>
  <c r="M189" i="19"/>
  <c r="L189" i="19"/>
  <c r="K189" i="19"/>
  <c r="J189" i="19"/>
  <c r="H189" i="19"/>
  <c r="G189" i="19"/>
  <c r="V188" i="19"/>
  <c r="M188" i="19"/>
  <c r="L188" i="19"/>
  <c r="K188" i="19"/>
  <c r="J188" i="19"/>
  <c r="H188" i="19"/>
  <c r="G188" i="19"/>
  <c r="V187" i="19"/>
  <c r="M187" i="19"/>
  <c r="L187" i="19"/>
  <c r="K187" i="19"/>
  <c r="J187" i="19"/>
  <c r="H187" i="19"/>
  <c r="G187" i="19"/>
  <c r="V186" i="19"/>
  <c r="M186" i="19"/>
  <c r="L186" i="19"/>
  <c r="K186" i="19"/>
  <c r="J186" i="19"/>
  <c r="H186" i="19"/>
  <c r="G186" i="19"/>
  <c r="V185" i="19"/>
  <c r="M185" i="19"/>
  <c r="L185" i="19"/>
  <c r="K185" i="19"/>
  <c r="J185" i="19"/>
  <c r="H185" i="19"/>
  <c r="G185" i="19"/>
  <c r="V184" i="19"/>
  <c r="M184" i="19"/>
  <c r="L184" i="19"/>
  <c r="K184" i="19"/>
  <c r="J184" i="19"/>
  <c r="H184" i="19"/>
  <c r="G184" i="19"/>
  <c r="V183" i="19"/>
  <c r="M183" i="19"/>
  <c r="L183" i="19"/>
  <c r="K183" i="19"/>
  <c r="J183" i="19"/>
  <c r="H183" i="19"/>
  <c r="G183" i="19"/>
  <c r="V182" i="19"/>
  <c r="M182" i="19"/>
  <c r="L182" i="19"/>
  <c r="K182" i="19"/>
  <c r="J182" i="19"/>
  <c r="H182" i="19"/>
  <c r="G182" i="19"/>
  <c r="V181" i="19"/>
  <c r="M181" i="19"/>
  <c r="L181" i="19"/>
  <c r="K181" i="19"/>
  <c r="J181" i="19"/>
  <c r="H181" i="19"/>
  <c r="G181" i="19"/>
  <c r="V180" i="19"/>
  <c r="M180" i="19"/>
  <c r="L180" i="19"/>
  <c r="K180" i="19"/>
  <c r="J180" i="19"/>
  <c r="H180" i="19"/>
  <c r="G180" i="19"/>
  <c r="V179" i="19"/>
  <c r="M179" i="19"/>
  <c r="L179" i="19"/>
  <c r="K179" i="19"/>
  <c r="J179" i="19"/>
  <c r="H179" i="19"/>
  <c r="G179" i="19"/>
  <c r="V178" i="19"/>
  <c r="M178" i="19"/>
  <c r="L178" i="19"/>
  <c r="K178" i="19"/>
  <c r="J178" i="19"/>
  <c r="H178" i="19"/>
  <c r="G178" i="19"/>
  <c r="V177" i="19"/>
  <c r="M177" i="19"/>
  <c r="L177" i="19"/>
  <c r="K177" i="19"/>
  <c r="J177" i="19"/>
  <c r="H177" i="19"/>
  <c r="G177" i="19"/>
  <c r="V176" i="19"/>
  <c r="M176" i="19"/>
  <c r="L176" i="19"/>
  <c r="K176" i="19"/>
  <c r="J176" i="19"/>
  <c r="H176" i="19"/>
  <c r="G176" i="19"/>
  <c r="V175" i="19"/>
  <c r="M175" i="19"/>
  <c r="L175" i="19"/>
  <c r="K175" i="19"/>
  <c r="J175" i="19"/>
  <c r="H175" i="19"/>
  <c r="G175" i="19"/>
  <c r="V174" i="19"/>
  <c r="M174" i="19"/>
  <c r="L174" i="19"/>
  <c r="K174" i="19"/>
  <c r="J174" i="19"/>
  <c r="H174" i="19"/>
  <c r="G174" i="19"/>
  <c r="V173" i="19"/>
  <c r="M173" i="19"/>
  <c r="L173" i="19"/>
  <c r="K173" i="19"/>
  <c r="J173" i="19"/>
  <c r="H173" i="19"/>
  <c r="G173" i="19"/>
  <c r="V172" i="19"/>
  <c r="M172" i="19"/>
  <c r="L172" i="19"/>
  <c r="K172" i="19"/>
  <c r="J172" i="19"/>
  <c r="H172" i="19"/>
  <c r="G172" i="19"/>
  <c r="V171" i="19"/>
  <c r="M171" i="19"/>
  <c r="L171" i="19"/>
  <c r="K171" i="19"/>
  <c r="J171" i="19"/>
  <c r="H171" i="19"/>
  <c r="G171" i="19"/>
  <c r="V170" i="19"/>
  <c r="M170" i="19"/>
  <c r="L170" i="19"/>
  <c r="K170" i="19"/>
  <c r="J170" i="19"/>
  <c r="H170" i="19"/>
  <c r="G170" i="19"/>
  <c r="V169" i="19"/>
  <c r="M169" i="19"/>
  <c r="L169" i="19"/>
  <c r="K169" i="19"/>
  <c r="J169" i="19"/>
  <c r="H169" i="19"/>
  <c r="G169" i="19"/>
  <c r="V168" i="19"/>
  <c r="M168" i="19"/>
  <c r="L168" i="19"/>
  <c r="K168" i="19"/>
  <c r="J168" i="19"/>
  <c r="H168" i="19"/>
  <c r="G168" i="19"/>
  <c r="V167" i="19"/>
  <c r="M167" i="19"/>
  <c r="L167" i="19"/>
  <c r="K167" i="19"/>
  <c r="J167" i="19"/>
  <c r="H167" i="19"/>
  <c r="G167" i="19"/>
  <c r="V166" i="19"/>
  <c r="M166" i="19"/>
  <c r="L166" i="19"/>
  <c r="K166" i="19"/>
  <c r="J166" i="19"/>
  <c r="H166" i="19"/>
  <c r="G166" i="19"/>
  <c r="V165" i="19"/>
  <c r="M165" i="19"/>
  <c r="L165" i="19"/>
  <c r="K165" i="19"/>
  <c r="J165" i="19"/>
  <c r="H165" i="19"/>
  <c r="G165" i="19"/>
  <c r="V164" i="19"/>
  <c r="M164" i="19"/>
  <c r="L164" i="19"/>
  <c r="K164" i="19"/>
  <c r="J164" i="19"/>
  <c r="H164" i="19"/>
  <c r="G164" i="19"/>
  <c r="V163" i="19"/>
  <c r="M163" i="19"/>
  <c r="L163" i="19"/>
  <c r="K163" i="19"/>
  <c r="J163" i="19"/>
  <c r="H163" i="19"/>
  <c r="G163" i="19"/>
  <c r="V162" i="19"/>
  <c r="M162" i="19"/>
  <c r="L162" i="19"/>
  <c r="K162" i="19"/>
  <c r="J162" i="19"/>
  <c r="H162" i="19"/>
  <c r="G162" i="19"/>
  <c r="V161" i="19"/>
  <c r="M161" i="19"/>
  <c r="L161" i="19"/>
  <c r="K161" i="19"/>
  <c r="J161" i="19"/>
  <c r="H161" i="19"/>
  <c r="G161" i="19"/>
  <c r="V160" i="19"/>
  <c r="M160" i="19"/>
  <c r="L160" i="19"/>
  <c r="K160" i="19"/>
  <c r="J160" i="19"/>
  <c r="H160" i="19"/>
  <c r="G160" i="19"/>
  <c r="V159" i="19"/>
  <c r="M159" i="19"/>
  <c r="L159" i="19"/>
  <c r="K159" i="19"/>
  <c r="J159" i="19"/>
  <c r="H159" i="19"/>
  <c r="G159" i="19"/>
  <c r="V158" i="19"/>
  <c r="M158" i="19"/>
  <c r="L158" i="19"/>
  <c r="K158" i="19"/>
  <c r="J158" i="19"/>
  <c r="H158" i="19"/>
  <c r="G158" i="19"/>
  <c r="V157" i="19"/>
  <c r="M157" i="19"/>
  <c r="L157" i="19"/>
  <c r="K157" i="19"/>
  <c r="J157" i="19"/>
  <c r="H157" i="19"/>
  <c r="G157" i="19"/>
  <c r="V156" i="19"/>
  <c r="M156" i="19"/>
  <c r="L156" i="19"/>
  <c r="K156" i="19"/>
  <c r="J156" i="19"/>
  <c r="H156" i="19"/>
  <c r="G156" i="19"/>
  <c r="V155" i="19"/>
  <c r="M155" i="19"/>
  <c r="L155" i="19"/>
  <c r="K155" i="19"/>
  <c r="J155" i="19"/>
  <c r="H155" i="19"/>
  <c r="G155" i="19"/>
  <c r="V154" i="19"/>
  <c r="M154" i="19"/>
  <c r="L154" i="19"/>
  <c r="K154" i="19"/>
  <c r="J154" i="19"/>
  <c r="H154" i="19"/>
  <c r="G154" i="19"/>
  <c r="V153" i="19"/>
  <c r="M153" i="19"/>
  <c r="L153" i="19"/>
  <c r="K153" i="19"/>
  <c r="J153" i="19"/>
  <c r="H153" i="19"/>
  <c r="G153" i="19"/>
  <c r="V152" i="19"/>
  <c r="M152" i="19"/>
  <c r="L152" i="19"/>
  <c r="K152" i="19"/>
  <c r="J152" i="19"/>
  <c r="H152" i="19"/>
  <c r="G152" i="19"/>
  <c r="V151" i="19"/>
  <c r="M151" i="19"/>
  <c r="L151" i="19"/>
  <c r="K151" i="19"/>
  <c r="J151" i="19"/>
  <c r="H151" i="19"/>
  <c r="G151" i="19"/>
  <c r="V150" i="19"/>
  <c r="M150" i="19"/>
  <c r="L150" i="19"/>
  <c r="K150" i="19"/>
  <c r="J150" i="19"/>
  <c r="H150" i="19"/>
  <c r="G150" i="19"/>
  <c r="V149" i="19"/>
  <c r="M149" i="19"/>
  <c r="L149" i="19"/>
  <c r="K149" i="19"/>
  <c r="J149" i="19"/>
  <c r="H149" i="19"/>
  <c r="G149" i="19"/>
  <c r="V148" i="19"/>
  <c r="M148" i="19"/>
  <c r="L148" i="19"/>
  <c r="K148" i="19"/>
  <c r="J148" i="19"/>
  <c r="H148" i="19"/>
  <c r="G148" i="19"/>
  <c r="V147" i="19"/>
  <c r="M147" i="19"/>
  <c r="L147" i="19"/>
  <c r="K147" i="19"/>
  <c r="J147" i="19"/>
  <c r="H147" i="19"/>
  <c r="G147" i="19"/>
  <c r="V146" i="19"/>
  <c r="M146" i="19"/>
  <c r="L146" i="19"/>
  <c r="K146" i="19"/>
  <c r="J146" i="19"/>
  <c r="H146" i="19"/>
  <c r="G146" i="19"/>
  <c r="V145" i="19"/>
  <c r="M145" i="19"/>
  <c r="L145" i="19"/>
  <c r="K145" i="19"/>
  <c r="J145" i="19"/>
  <c r="H145" i="19"/>
  <c r="G145" i="19"/>
  <c r="V144" i="19"/>
  <c r="M144" i="19"/>
  <c r="L144" i="19"/>
  <c r="K144" i="19"/>
  <c r="J144" i="19"/>
  <c r="H144" i="19"/>
  <c r="G144" i="19"/>
  <c r="V143" i="19"/>
  <c r="M143" i="19"/>
  <c r="L143" i="19"/>
  <c r="K143" i="19"/>
  <c r="J143" i="19"/>
  <c r="H143" i="19"/>
  <c r="G143" i="19"/>
  <c r="V142" i="19"/>
  <c r="M142" i="19"/>
  <c r="L142" i="19"/>
  <c r="K142" i="19"/>
  <c r="J142" i="19"/>
  <c r="H142" i="19"/>
  <c r="G142" i="19"/>
  <c r="V141" i="19"/>
  <c r="M141" i="19"/>
  <c r="L141" i="19"/>
  <c r="K141" i="19"/>
  <c r="J141" i="19"/>
  <c r="H141" i="19"/>
  <c r="G141" i="19"/>
  <c r="V140" i="19"/>
  <c r="M140" i="19"/>
  <c r="L140" i="19"/>
  <c r="K140" i="19"/>
  <c r="J140" i="19"/>
  <c r="H140" i="19"/>
  <c r="G140" i="19"/>
  <c r="V139" i="19"/>
  <c r="M139" i="19"/>
  <c r="L139" i="19"/>
  <c r="K139" i="19"/>
  <c r="J139" i="19"/>
  <c r="H139" i="19"/>
  <c r="G139" i="19"/>
  <c r="V138" i="19"/>
  <c r="M138" i="19"/>
  <c r="L138" i="19"/>
  <c r="K138" i="19"/>
  <c r="J138" i="19"/>
  <c r="H138" i="19"/>
  <c r="G138" i="19"/>
  <c r="V137" i="19"/>
  <c r="M137" i="19"/>
  <c r="L137" i="19"/>
  <c r="K137" i="19"/>
  <c r="J137" i="19"/>
  <c r="H137" i="19"/>
  <c r="G137" i="19"/>
  <c r="V136" i="19"/>
  <c r="M136" i="19"/>
  <c r="L136" i="19"/>
  <c r="K136" i="19"/>
  <c r="J136" i="19"/>
  <c r="H136" i="19"/>
  <c r="G136" i="19"/>
  <c r="V135" i="19"/>
  <c r="M135" i="19"/>
  <c r="L135" i="19"/>
  <c r="K135" i="19"/>
  <c r="J135" i="19"/>
  <c r="H135" i="19"/>
  <c r="G135" i="19"/>
  <c r="V134" i="19"/>
  <c r="M134" i="19"/>
  <c r="L134" i="19"/>
  <c r="K134" i="19"/>
  <c r="J134" i="19"/>
  <c r="H134" i="19"/>
  <c r="G134" i="19"/>
  <c r="V133" i="19"/>
  <c r="M133" i="19"/>
  <c r="L133" i="19"/>
  <c r="K133" i="19"/>
  <c r="J133" i="19"/>
  <c r="H133" i="19"/>
  <c r="G133" i="19"/>
  <c r="V132" i="19"/>
  <c r="M132" i="19"/>
  <c r="L132" i="19"/>
  <c r="K132" i="19"/>
  <c r="J132" i="19"/>
  <c r="H132" i="19"/>
  <c r="G132" i="19"/>
  <c r="V131" i="19"/>
  <c r="M131" i="19"/>
  <c r="L131" i="19"/>
  <c r="K131" i="19"/>
  <c r="J131" i="19"/>
  <c r="H131" i="19"/>
  <c r="G131" i="19"/>
  <c r="V130" i="19"/>
  <c r="M130" i="19"/>
  <c r="L130" i="19"/>
  <c r="K130" i="19"/>
  <c r="J130" i="19"/>
  <c r="H130" i="19"/>
  <c r="G130" i="19"/>
  <c r="V129" i="19"/>
  <c r="M129" i="19"/>
  <c r="L129" i="19"/>
  <c r="K129" i="19"/>
  <c r="J129" i="19"/>
  <c r="H129" i="19"/>
  <c r="G129" i="19"/>
  <c r="V128" i="19"/>
  <c r="M128" i="19"/>
  <c r="L128" i="19"/>
  <c r="K128" i="19"/>
  <c r="J128" i="19"/>
  <c r="H128" i="19"/>
  <c r="G128" i="19"/>
  <c r="V127" i="19"/>
  <c r="M127" i="19"/>
  <c r="L127" i="19"/>
  <c r="K127" i="19"/>
  <c r="J127" i="19"/>
  <c r="H127" i="19"/>
  <c r="G127" i="19"/>
  <c r="V126" i="19"/>
  <c r="M126" i="19"/>
  <c r="L126" i="19"/>
  <c r="K126" i="19"/>
  <c r="J126" i="19"/>
  <c r="H126" i="19"/>
  <c r="G126" i="19"/>
  <c r="V125" i="19"/>
  <c r="M125" i="19"/>
  <c r="L125" i="19"/>
  <c r="K125" i="19"/>
  <c r="J125" i="19"/>
  <c r="H125" i="19"/>
  <c r="G125" i="19"/>
  <c r="V124" i="19"/>
  <c r="M124" i="19"/>
  <c r="L124" i="19"/>
  <c r="K124" i="19"/>
  <c r="J124" i="19"/>
  <c r="H124" i="19"/>
  <c r="G124" i="19"/>
  <c r="V123" i="19"/>
  <c r="M123" i="19"/>
  <c r="L123" i="19"/>
  <c r="K123" i="19"/>
  <c r="J123" i="19"/>
  <c r="H123" i="19"/>
  <c r="G123" i="19"/>
  <c r="V122" i="19"/>
  <c r="M122" i="19"/>
  <c r="L122" i="19"/>
  <c r="K122" i="19"/>
  <c r="J122" i="19"/>
  <c r="H122" i="19"/>
  <c r="G122" i="19"/>
  <c r="V121" i="19"/>
  <c r="M121" i="19"/>
  <c r="L121" i="19"/>
  <c r="K121" i="19"/>
  <c r="J121" i="19"/>
  <c r="H121" i="19"/>
  <c r="G121" i="19"/>
  <c r="V120" i="19"/>
  <c r="M120" i="19"/>
  <c r="L120" i="19"/>
  <c r="K120" i="19"/>
  <c r="J120" i="19"/>
  <c r="H120" i="19"/>
  <c r="G120" i="19"/>
  <c r="V119" i="19"/>
  <c r="M119" i="19"/>
  <c r="L119" i="19"/>
  <c r="K119" i="19"/>
  <c r="J119" i="19"/>
  <c r="H119" i="19"/>
  <c r="G119" i="19"/>
  <c r="V118" i="19"/>
  <c r="M118" i="19"/>
  <c r="L118" i="19"/>
  <c r="K118" i="19"/>
  <c r="J118" i="19"/>
  <c r="H118" i="19"/>
  <c r="G118" i="19"/>
  <c r="V117" i="19"/>
  <c r="M117" i="19"/>
  <c r="L117" i="19"/>
  <c r="K117" i="19"/>
  <c r="J117" i="19"/>
  <c r="H117" i="19"/>
  <c r="G117" i="19"/>
  <c r="V116" i="19"/>
  <c r="M116" i="19"/>
  <c r="L116" i="19"/>
  <c r="K116" i="19"/>
  <c r="J116" i="19"/>
  <c r="H116" i="19"/>
  <c r="G116" i="19"/>
  <c r="V115" i="19"/>
  <c r="M115" i="19"/>
  <c r="L115" i="19"/>
  <c r="K115" i="19"/>
  <c r="J115" i="19"/>
  <c r="H115" i="19"/>
  <c r="G115" i="19"/>
  <c r="V114" i="19"/>
  <c r="M114" i="19"/>
  <c r="L114" i="19"/>
  <c r="K114" i="19"/>
  <c r="J114" i="19"/>
  <c r="H114" i="19"/>
  <c r="G114" i="19"/>
  <c r="V113" i="19"/>
  <c r="M113" i="19"/>
  <c r="L113" i="19"/>
  <c r="K113" i="19"/>
  <c r="J113" i="19"/>
  <c r="H113" i="19"/>
  <c r="G113" i="19"/>
  <c r="V112" i="19"/>
  <c r="M112" i="19"/>
  <c r="L112" i="19"/>
  <c r="K112" i="19"/>
  <c r="J112" i="19"/>
  <c r="H112" i="19"/>
  <c r="G112" i="19"/>
  <c r="V111" i="19"/>
  <c r="M111" i="19"/>
  <c r="L111" i="19"/>
  <c r="K111" i="19"/>
  <c r="J111" i="19"/>
  <c r="H111" i="19"/>
  <c r="G111" i="19"/>
  <c r="V110" i="19"/>
  <c r="M110" i="19"/>
  <c r="L110" i="19"/>
  <c r="K110" i="19"/>
  <c r="J110" i="19"/>
  <c r="H110" i="19"/>
  <c r="G110" i="19"/>
  <c r="V109" i="19"/>
  <c r="M109" i="19"/>
  <c r="L109" i="19"/>
  <c r="K109" i="19"/>
  <c r="J109" i="19"/>
  <c r="H109" i="19"/>
  <c r="G109" i="19"/>
  <c r="V108" i="19"/>
  <c r="M108" i="19"/>
  <c r="L108" i="19"/>
  <c r="K108" i="19"/>
  <c r="J108" i="19"/>
  <c r="H108" i="19"/>
  <c r="G108" i="19"/>
  <c r="V107" i="19"/>
  <c r="M107" i="19"/>
  <c r="L107" i="19"/>
  <c r="K107" i="19"/>
  <c r="J107" i="19"/>
  <c r="H107" i="19"/>
  <c r="G107" i="19"/>
  <c r="V106" i="19"/>
  <c r="M106" i="19"/>
  <c r="L106" i="19"/>
  <c r="K106" i="19"/>
  <c r="J106" i="19"/>
  <c r="H106" i="19"/>
  <c r="G106" i="19"/>
  <c r="V105" i="19"/>
  <c r="M105" i="19"/>
  <c r="L105" i="19"/>
  <c r="K105" i="19"/>
  <c r="J105" i="19"/>
  <c r="H105" i="19"/>
  <c r="G105" i="19"/>
  <c r="V104" i="19"/>
  <c r="M104" i="19"/>
  <c r="L104" i="19"/>
  <c r="K104" i="19"/>
  <c r="J104" i="19"/>
  <c r="H104" i="19"/>
  <c r="G104" i="19"/>
  <c r="V103" i="19"/>
  <c r="M103" i="19"/>
  <c r="L103" i="19"/>
  <c r="K103" i="19"/>
  <c r="J103" i="19"/>
  <c r="H103" i="19"/>
  <c r="G103" i="19"/>
  <c r="V102" i="19"/>
  <c r="M102" i="19"/>
  <c r="L102" i="19"/>
  <c r="K102" i="19"/>
  <c r="J102" i="19"/>
  <c r="H102" i="19"/>
  <c r="G102" i="19"/>
  <c r="V101" i="19"/>
  <c r="M101" i="19"/>
  <c r="L101" i="19"/>
  <c r="K101" i="19"/>
  <c r="J101" i="19"/>
  <c r="H101" i="19"/>
  <c r="G101" i="19"/>
  <c r="V100" i="19"/>
  <c r="M100" i="19"/>
  <c r="L100" i="19"/>
  <c r="K100" i="19"/>
  <c r="J100" i="19"/>
  <c r="H100" i="19"/>
  <c r="G100" i="19"/>
  <c r="V99" i="19"/>
  <c r="M99" i="19"/>
  <c r="L99" i="19"/>
  <c r="K99" i="19"/>
  <c r="J99" i="19"/>
  <c r="H99" i="19"/>
  <c r="G99" i="19"/>
  <c r="V98" i="19"/>
  <c r="M98" i="19"/>
  <c r="L98" i="19"/>
  <c r="K98" i="19"/>
  <c r="J98" i="19"/>
  <c r="H98" i="19"/>
  <c r="G98" i="19"/>
  <c r="V97" i="19"/>
  <c r="M97" i="19"/>
  <c r="L97" i="19"/>
  <c r="K97" i="19"/>
  <c r="J97" i="19"/>
  <c r="H97" i="19"/>
  <c r="G97" i="19"/>
  <c r="V96" i="19"/>
  <c r="M96" i="19"/>
  <c r="L96" i="19"/>
  <c r="K96" i="19"/>
  <c r="J96" i="19"/>
  <c r="H96" i="19"/>
  <c r="G96" i="19"/>
  <c r="V95" i="19"/>
  <c r="M95" i="19"/>
  <c r="L95" i="19"/>
  <c r="K95" i="19"/>
  <c r="J95" i="19"/>
  <c r="H95" i="19"/>
  <c r="G95" i="19"/>
  <c r="V94" i="19"/>
  <c r="M94" i="19"/>
  <c r="L94" i="19"/>
  <c r="K94" i="19"/>
  <c r="J94" i="19"/>
  <c r="H94" i="19"/>
  <c r="G94" i="19"/>
  <c r="V93" i="19"/>
  <c r="M93" i="19"/>
  <c r="L93" i="19"/>
  <c r="K93" i="19"/>
  <c r="J93" i="19"/>
  <c r="H93" i="19"/>
  <c r="G93" i="19"/>
  <c r="V92" i="19"/>
  <c r="M92" i="19"/>
  <c r="L92" i="19"/>
  <c r="K92" i="19"/>
  <c r="J92" i="19"/>
  <c r="H92" i="19"/>
  <c r="G92" i="19"/>
  <c r="V91" i="19"/>
  <c r="M91" i="19"/>
  <c r="L91" i="19"/>
  <c r="K91" i="19"/>
  <c r="J91" i="19"/>
  <c r="H91" i="19"/>
  <c r="G91" i="19"/>
  <c r="V90" i="19"/>
  <c r="M90" i="19"/>
  <c r="L90" i="19"/>
  <c r="K90" i="19"/>
  <c r="J90" i="19"/>
  <c r="H90" i="19"/>
  <c r="G90" i="19"/>
  <c r="V89" i="19"/>
  <c r="M89" i="19"/>
  <c r="L89" i="19"/>
  <c r="K89" i="19"/>
  <c r="J89" i="19"/>
  <c r="H89" i="19"/>
  <c r="G89" i="19"/>
  <c r="V88" i="19"/>
  <c r="M88" i="19"/>
  <c r="L88" i="19"/>
  <c r="K88" i="19"/>
  <c r="J88" i="19"/>
  <c r="H88" i="19"/>
  <c r="G88" i="19"/>
  <c r="V87" i="19"/>
  <c r="M87" i="19"/>
  <c r="L87" i="19"/>
  <c r="K87" i="19"/>
  <c r="J87" i="19"/>
  <c r="H87" i="19"/>
  <c r="G87" i="19"/>
  <c r="V86" i="19"/>
  <c r="M86" i="19"/>
  <c r="L86" i="19"/>
  <c r="K86" i="19"/>
  <c r="J86" i="19"/>
  <c r="H86" i="19"/>
  <c r="G86" i="19"/>
  <c r="V85" i="19"/>
  <c r="M85" i="19"/>
  <c r="L85" i="19"/>
  <c r="K85" i="19"/>
  <c r="J85" i="19"/>
  <c r="H85" i="19"/>
  <c r="G85" i="19"/>
  <c r="V84" i="19"/>
  <c r="M84" i="19"/>
  <c r="L84" i="19"/>
  <c r="K84" i="19"/>
  <c r="J84" i="19"/>
  <c r="H84" i="19"/>
  <c r="G84" i="19"/>
  <c r="V83" i="19"/>
  <c r="M83" i="19"/>
  <c r="L83" i="19"/>
  <c r="K83" i="19"/>
  <c r="J83" i="19"/>
  <c r="H83" i="19"/>
  <c r="G83" i="19"/>
  <c r="V82" i="19"/>
  <c r="M82" i="19"/>
  <c r="L82" i="19"/>
  <c r="K82" i="19"/>
  <c r="J82" i="19"/>
  <c r="H82" i="19"/>
  <c r="G82" i="19"/>
  <c r="V81" i="19"/>
  <c r="M81" i="19"/>
  <c r="L81" i="19"/>
  <c r="K81" i="19"/>
  <c r="J81" i="19"/>
  <c r="H81" i="19"/>
  <c r="G81" i="19"/>
  <c r="V80" i="19"/>
  <c r="M80" i="19"/>
  <c r="L80" i="19"/>
  <c r="K80" i="19"/>
  <c r="J80" i="19"/>
  <c r="H80" i="19"/>
  <c r="G80" i="19"/>
  <c r="V79" i="19"/>
  <c r="M79" i="19"/>
  <c r="L79" i="19"/>
  <c r="K79" i="19"/>
  <c r="J79" i="19"/>
  <c r="H79" i="19"/>
  <c r="G79" i="19"/>
  <c r="V78" i="19"/>
  <c r="M78" i="19"/>
  <c r="L78" i="19"/>
  <c r="K78" i="19"/>
  <c r="J78" i="19"/>
  <c r="H78" i="19"/>
  <c r="G78" i="19"/>
  <c r="V77" i="19"/>
  <c r="M77" i="19"/>
  <c r="L77" i="19"/>
  <c r="K77" i="19"/>
  <c r="J77" i="19"/>
  <c r="H77" i="19"/>
  <c r="G77" i="19"/>
  <c r="V76" i="19"/>
  <c r="M76" i="19"/>
  <c r="L76" i="19"/>
  <c r="K76" i="19"/>
  <c r="J76" i="19"/>
  <c r="H76" i="19"/>
  <c r="G76" i="19"/>
  <c r="V75" i="19"/>
  <c r="M75" i="19"/>
  <c r="L75" i="19"/>
  <c r="K75" i="19"/>
  <c r="J75" i="19"/>
  <c r="H75" i="19"/>
  <c r="G75" i="19"/>
  <c r="V74" i="19"/>
  <c r="M74" i="19"/>
  <c r="L74" i="19"/>
  <c r="K74" i="19"/>
  <c r="J74" i="19"/>
  <c r="H74" i="19"/>
  <c r="G74" i="19"/>
  <c r="V73" i="19"/>
  <c r="M73" i="19"/>
  <c r="L73" i="19"/>
  <c r="K73" i="19"/>
  <c r="J73" i="19"/>
  <c r="H73" i="19"/>
  <c r="G73" i="19"/>
  <c r="V72" i="19"/>
  <c r="M72" i="19"/>
  <c r="L72" i="19"/>
  <c r="K72" i="19"/>
  <c r="J72" i="19"/>
  <c r="H72" i="19"/>
  <c r="G72" i="19"/>
  <c r="V71" i="19"/>
  <c r="M71" i="19"/>
  <c r="L71" i="19"/>
  <c r="K71" i="19"/>
  <c r="J71" i="19"/>
  <c r="H71" i="19"/>
  <c r="G71" i="19"/>
  <c r="V70" i="19"/>
  <c r="M70" i="19"/>
  <c r="L70" i="19"/>
  <c r="K70" i="19"/>
  <c r="J70" i="19"/>
  <c r="H70" i="19"/>
  <c r="G70" i="19"/>
  <c r="V69" i="19"/>
  <c r="M69" i="19"/>
  <c r="L69" i="19"/>
  <c r="K69" i="19"/>
  <c r="J69" i="19"/>
  <c r="H69" i="19"/>
  <c r="G69" i="19"/>
  <c r="V68" i="19"/>
  <c r="M68" i="19"/>
  <c r="L68" i="19"/>
  <c r="K68" i="19"/>
  <c r="J68" i="19"/>
  <c r="H68" i="19"/>
  <c r="G68" i="19"/>
  <c r="V67" i="19"/>
  <c r="M67" i="19"/>
  <c r="L67" i="19"/>
  <c r="K67" i="19"/>
  <c r="J67" i="19"/>
  <c r="H67" i="19"/>
  <c r="G67" i="19"/>
  <c r="V66" i="19"/>
  <c r="M66" i="19"/>
  <c r="L66" i="19"/>
  <c r="K66" i="19"/>
  <c r="J66" i="19"/>
  <c r="H66" i="19"/>
  <c r="G66" i="19"/>
  <c r="V65" i="19"/>
  <c r="M65" i="19"/>
  <c r="L65" i="19"/>
  <c r="K65" i="19"/>
  <c r="J65" i="19"/>
  <c r="H65" i="19"/>
  <c r="G65" i="19"/>
  <c r="V64" i="19"/>
  <c r="M64" i="19"/>
  <c r="L64" i="19"/>
  <c r="K64" i="19"/>
  <c r="J64" i="19"/>
  <c r="H64" i="19"/>
  <c r="G64" i="19"/>
  <c r="V63" i="19"/>
  <c r="M63" i="19"/>
  <c r="L63" i="19"/>
  <c r="K63" i="19"/>
  <c r="J63" i="19"/>
  <c r="H63" i="19"/>
  <c r="G63" i="19"/>
  <c r="V62" i="19"/>
  <c r="M62" i="19"/>
  <c r="L62" i="19"/>
  <c r="K62" i="19"/>
  <c r="J62" i="19"/>
  <c r="H62" i="19"/>
  <c r="G62" i="19"/>
  <c r="V61" i="19"/>
  <c r="M61" i="19"/>
  <c r="L61" i="19"/>
  <c r="K61" i="19"/>
  <c r="J61" i="19"/>
  <c r="H61" i="19"/>
  <c r="G61" i="19"/>
  <c r="V60" i="19"/>
  <c r="M60" i="19"/>
  <c r="L60" i="19"/>
  <c r="K60" i="19"/>
  <c r="J60" i="19"/>
  <c r="H60" i="19"/>
  <c r="G60" i="19"/>
  <c r="V59" i="19"/>
  <c r="M59" i="19"/>
  <c r="L59" i="19"/>
  <c r="K59" i="19"/>
  <c r="J59" i="19"/>
  <c r="H59" i="19"/>
  <c r="G59" i="19"/>
  <c r="V58" i="19"/>
  <c r="M58" i="19"/>
  <c r="L58" i="19"/>
  <c r="K58" i="19"/>
  <c r="J58" i="19"/>
  <c r="H58" i="19"/>
  <c r="G58" i="19"/>
  <c r="V57" i="19"/>
  <c r="M57" i="19"/>
  <c r="L57" i="19"/>
  <c r="K57" i="19"/>
  <c r="J57" i="19"/>
  <c r="H57" i="19"/>
  <c r="G57" i="19"/>
  <c r="V56" i="19"/>
  <c r="M56" i="19"/>
  <c r="L56" i="19"/>
  <c r="K56" i="19"/>
  <c r="J56" i="19"/>
  <c r="H56" i="19"/>
  <c r="G56" i="19"/>
  <c r="V55" i="19"/>
  <c r="M55" i="19"/>
  <c r="L55" i="19"/>
  <c r="K55" i="19"/>
  <c r="J55" i="19"/>
  <c r="H55" i="19"/>
  <c r="G55" i="19"/>
  <c r="V54" i="19"/>
  <c r="M54" i="19"/>
  <c r="L54" i="19"/>
  <c r="K54" i="19"/>
  <c r="J54" i="19"/>
  <c r="H54" i="19"/>
  <c r="G54" i="19"/>
  <c r="V53" i="19"/>
  <c r="M53" i="19"/>
  <c r="L53" i="19"/>
  <c r="K53" i="19"/>
  <c r="J53" i="19"/>
  <c r="H53" i="19"/>
  <c r="G53" i="19"/>
  <c r="V52" i="19"/>
  <c r="M52" i="19"/>
  <c r="L52" i="19"/>
  <c r="K52" i="19"/>
  <c r="J52" i="19"/>
  <c r="H52" i="19"/>
  <c r="G52" i="19"/>
  <c r="V51" i="19"/>
  <c r="M51" i="19"/>
  <c r="L51" i="19"/>
  <c r="K51" i="19"/>
  <c r="J51" i="19"/>
  <c r="H51" i="19"/>
  <c r="G51" i="19"/>
  <c r="V50" i="19"/>
  <c r="M50" i="19"/>
  <c r="L50" i="19"/>
  <c r="K50" i="19"/>
  <c r="J50" i="19"/>
  <c r="H50" i="19"/>
  <c r="G50" i="19"/>
  <c r="V49" i="19"/>
  <c r="M49" i="19"/>
  <c r="L49" i="19"/>
  <c r="K49" i="19"/>
  <c r="J49" i="19"/>
  <c r="H49" i="19"/>
  <c r="G49" i="19"/>
  <c r="V48" i="19"/>
  <c r="M48" i="19"/>
  <c r="L48" i="19"/>
  <c r="K48" i="19"/>
  <c r="J48" i="19"/>
  <c r="H48" i="19"/>
  <c r="G48" i="19"/>
  <c r="V47" i="19"/>
  <c r="M47" i="19"/>
  <c r="L47" i="19"/>
  <c r="K47" i="19"/>
  <c r="J47" i="19"/>
  <c r="H47" i="19"/>
  <c r="G47" i="19"/>
  <c r="V46" i="19"/>
  <c r="M46" i="19"/>
  <c r="L46" i="19"/>
  <c r="K46" i="19"/>
  <c r="J46" i="19"/>
  <c r="H46" i="19"/>
  <c r="G46" i="19"/>
  <c r="V45" i="19"/>
  <c r="M45" i="19"/>
  <c r="L45" i="19"/>
  <c r="K45" i="19"/>
  <c r="J45" i="19"/>
  <c r="H45" i="19"/>
  <c r="G45" i="19"/>
  <c r="V44" i="19"/>
  <c r="M44" i="19"/>
  <c r="L44" i="19"/>
  <c r="K44" i="19"/>
  <c r="J44" i="19"/>
  <c r="H44" i="19"/>
  <c r="G44" i="19"/>
  <c r="V43" i="19"/>
  <c r="M43" i="19"/>
  <c r="L43" i="19"/>
  <c r="K43" i="19"/>
  <c r="J43" i="19"/>
  <c r="H43" i="19"/>
  <c r="G43" i="19"/>
  <c r="V42" i="19"/>
  <c r="M42" i="19"/>
  <c r="L42" i="19"/>
  <c r="K42" i="19"/>
  <c r="J42" i="19"/>
  <c r="H42" i="19"/>
  <c r="G42" i="19"/>
  <c r="V41" i="19"/>
  <c r="M41" i="19"/>
  <c r="L41" i="19"/>
  <c r="K41" i="19"/>
  <c r="J41" i="19"/>
  <c r="H41" i="19"/>
  <c r="G41" i="19"/>
  <c r="V40" i="19"/>
  <c r="M40" i="19"/>
  <c r="L40" i="19"/>
  <c r="K40" i="19"/>
  <c r="J40" i="19"/>
  <c r="H40" i="19"/>
  <c r="G40" i="19"/>
  <c r="V39" i="19"/>
  <c r="M39" i="19"/>
  <c r="L39" i="19"/>
  <c r="K39" i="19"/>
  <c r="J39" i="19"/>
  <c r="H39" i="19"/>
  <c r="G39" i="19"/>
  <c r="V38" i="19"/>
  <c r="M38" i="19"/>
  <c r="L38" i="19"/>
  <c r="K38" i="19"/>
  <c r="J38" i="19"/>
  <c r="H38" i="19"/>
  <c r="G38" i="19"/>
  <c r="V37" i="19"/>
  <c r="M37" i="19"/>
  <c r="L37" i="19"/>
  <c r="K37" i="19"/>
  <c r="J37" i="19"/>
  <c r="H37" i="19"/>
  <c r="G37" i="19"/>
  <c r="V36" i="19"/>
  <c r="M36" i="19"/>
  <c r="L36" i="19"/>
  <c r="K36" i="19"/>
  <c r="J36" i="19"/>
  <c r="H36" i="19"/>
  <c r="G36" i="19"/>
  <c r="V35" i="19"/>
  <c r="M35" i="19"/>
  <c r="L35" i="19"/>
  <c r="K35" i="19"/>
  <c r="J35" i="19"/>
  <c r="H35" i="19"/>
  <c r="G35" i="19"/>
  <c r="V34" i="19"/>
  <c r="M34" i="19"/>
  <c r="L34" i="19"/>
  <c r="K34" i="19"/>
  <c r="J34" i="19"/>
  <c r="H34" i="19"/>
  <c r="G34" i="19"/>
  <c r="V33" i="19"/>
  <c r="M33" i="19"/>
  <c r="L33" i="19"/>
  <c r="K33" i="19"/>
  <c r="J33" i="19"/>
  <c r="H33" i="19"/>
  <c r="G33" i="19"/>
  <c r="V32" i="19"/>
  <c r="M32" i="19"/>
  <c r="L32" i="19"/>
  <c r="K32" i="19"/>
  <c r="J32" i="19"/>
  <c r="H32" i="19"/>
  <c r="G32" i="19"/>
  <c r="V31" i="19"/>
  <c r="M31" i="19"/>
  <c r="L31" i="19"/>
  <c r="K31" i="19"/>
  <c r="J31" i="19"/>
  <c r="H31" i="19"/>
  <c r="G31" i="19"/>
  <c r="V30" i="19"/>
  <c r="M30" i="19"/>
  <c r="L30" i="19"/>
  <c r="K30" i="19"/>
  <c r="J30" i="19"/>
  <c r="H30" i="19"/>
  <c r="G30" i="19"/>
  <c r="V29" i="19"/>
  <c r="M29" i="19"/>
  <c r="L29" i="19"/>
  <c r="K29" i="19"/>
  <c r="J29" i="19"/>
  <c r="H29" i="19"/>
  <c r="G29" i="19"/>
  <c r="V28" i="19"/>
  <c r="M28" i="19"/>
  <c r="L28" i="19"/>
  <c r="K28" i="19"/>
  <c r="J28" i="19"/>
  <c r="H28" i="19"/>
  <c r="G28" i="19"/>
  <c r="V27" i="19"/>
  <c r="M27" i="19"/>
  <c r="L27" i="19"/>
  <c r="K27" i="19"/>
  <c r="J27" i="19"/>
  <c r="H27" i="19"/>
  <c r="G27" i="19"/>
  <c r="V26" i="19"/>
  <c r="M26" i="19"/>
  <c r="L26" i="19"/>
  <c r="K26" i="19"/>
  <c r="J26" i="19"/>
  <c r="H26" i="19"/>
  <c r="G26" i="19"/>
  <c r="V25" i="19"/>
  <c r="M25" i="19"/>
  <c r="L25" i="19"/>
  <c r="K25" i="19"/>
  <c r="J25" i="19"/>
  <c r="H25" i="19"/>
  <c r="G25" i="19"/>
  <c r="V24" i="19"/>
  <c r="M24" i="19"/>
  <c r="L24" i="19"/>
  <c r="K24" i="19"/>
  <c r="J24" i="19"/>
  <c r="H24" i="19"/>
  <c r="G24" i="19"/>
  <c r="V23" i="19"/>
  <c r="M23" i="19"/>
  <c r="L23" i="19"/>
  <c r="K23" i="19"/>
  <c r="J23" i="19"/>
  <c r="H23" i="19"/>
  <c r="G23" i="19"/>
  <c r="V22" i="19"/>
  <c r="M22" i="19"/>
  <c r="L22" i="19"/>
  <c r="K22" i="19"/>
  <c r="J22" i="19"/>
  <c r="H22" i="19"/>
  <c r="G22" i="19"/>
  <c r="V21" i="19"/>
  <c r="M21" i="19"/>
  <c r="L21" i="19"/>
  <c r="K21" i="19"/>
  <c r="J21" i="19"/>
  <c r="H21" i="19"/>
  <c r="G21" i="19"/>
  <c r="V20" i="19"/>
  <c r="M20" i="19"/>
  <c r="L20" i="19"/>
  <c r="K20" i="19"/>
  <c r="J20" i="19"/>
  <c r="H20" i="19"/>
  <c r="G20" i="19"/>
  <c r="V19" i="19"/>
  <c r="M19" i="19"/>
  <c r="L19" i="19"/>
  <c r="K19" i="19"/>
  <c r="J19" i="19"/>
  <c r="H19" i="19"/>
  <c r="G19" i="19"/>
  <c r="V18" i="19"/>
  <c r="M18" i="19"/>
  <c r="L18" i="19"/>
  <c r="K18" i="19"/>
  <c r="J18" i="19"/>
  <c r="H18" i="19"/>
  <c r="G18" i="19"/>
  <c r="V17" i="19"/>
  <c r="M17" i="19"/>
  <c r="L17" i="19"/>
  <c r="K17" i="19"/>
  <c r="J17" i="19"/>
  <c r="H17" i="19"/>
  <c r="G17" i="19"/>
  <c r="V16" i="19"/>
  <c r="M16" i="19"/>
  <c r="L16" i="19"/>
  <c r="K16" i="19"/>
  <c r="J16" i="19"/>
  <c r="H16" i="19"/>
  <c r="G16" i="19"/>
  <c r="V15" i="19"/>
  <c r="M15" i="19"/>
  <c r="L15" i="19"/>
  <c r="K15" i="19"/>
  <c r="J15" i="19"/>
  <c r="H15" i="19"/>
  <c r="G15" i="19"/>
  <c r="V14" i="19"/>
  <c r="M14" i="19"/>
  <c r="L14" i="19"/>
  <c r="K14" i="19"/>
  <c r="J14" i="19"/>
  <c r="H14" i="19"/>
  <c r="G14" i="19"/>
  <c r="V13" i="19"/>
  <c r="M13" i="19"/>
  <c r="L13" i="19"/>
  <c r="K13" i="19"/>
  <c r="J13" i="19"/>
  <c r="H13" i="19"/>
  <c r="G13" i="19"/>
  <c r="V12" i="19"/>
  <c r="M12" i="19"/>
  <c r="L12" i="19"/>
  <c r="K12" i="19"/>
  <c r="J12" i="19"/>
  <c r="H12" i="19"/>
  <c r="G12" i="19"/>
  <c r="V11" i="19"/>
  <c r="M11" i="19"/>
  <c r="L11" i="19"/>
  <c r="K11" i="19"/>
  <c r="J11" i="19"/>
  <c r="H11" i="19"/>
  <c r="G11" i="19"/>
  <c r="V10" i="19"/>
  <c r="M10" i="19"/>
  <c r="L10" i="19"/>
  <c r="K10" i="19"/>
  <c r="J10" i="19"/>
  <c r="H10" i="19"/>
  <c r="G10" i="19"/>
  <c r="L9" i="19"/>
  <c r="K9" i="19"/>
  <c r="J9" i="19"/>
  <c r="H9" i="19"/>
  <c r="G9" i="19"/>
  <c r="E9" i="19"/>
  <c r="M9" i="19" s="1"/>
  <c r="BK29" i="18" l="1"/>
  <c r="BL29" i="18" s="1"/>
  <c r="BK28" i="18"/>
  <c r="BL28" i="18" s="1"/>
  <c r="BK27" i="18"/>
  <c r="BL27" i="18" s="1"/>
  <c r="O28" i="18" l="1"/>
  <c r="O29" i="18"/>
  <c r="U29" i="18" s="1"/>
  <c r="U30" i="18"/>
  <c r="U28" i="18" l="1"/>
  <c r="V43" i="18"/>
  <c r="V44" i="18" s="1"/>
  <c r="U27" i="18"/>
  <c r="I23" i="18" s="1"/>
  <c r="O25" i="3"/>
  <c r="AE43" i="18" l="1"/>
  <c r="AE44" i="18" s="1"/>
  <c r="O23" i="3"/>
  <c r="AG36" i="16" l="1"/>
  <c r="O24" i="3" l="1"/>
  <c r="U24" i="3" s="1"/>
  <c r="W36" i="16"/>
  <c r="U25" i="16"/>
  <c r="U24" i="16"/>
  <c r="U23" i="16"/>
  <c r="U22" i="16"/>
  <c r="I18" i="16" l="1"/>
  <c r="I38" i="16"/>
  <c r="Z38" i="16" l="1"/>
  <c r="AJ38" i="16" s="1"/>
  <c r="U23" i="3"/>
  <c r="U25" i="3"/>
  <c r="U22" i="3"/>
  <c r="I18" i="3" l="1"/>
  <c r="J30" i="5" l="1"/>
  <c r="J21" i="5"/>
  <c r="J22" i="5"/>
  <c r="J23" i="5"/>
  <c r="J24" i="5"/>
  <c r="J25" i="5"/>
  <c r="J26" i="5"/>
  <c r="J27" i="5"/>
  <c r="J28" i="5"/>
  <c r="J29"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AN39" i="3" l="1"/>
  <c r="AU39" i="3" s="1"/>
</calcChain>
</file>

<file path=xl/comments1.xml><?xml version="1.0" encoding="utf-8"?>
<comments xmlns="http://schemas.openxmlformats.org/spreadsheetml/2006/main">
  <authors>
    <author>virtual1</author>
  </authors>
  <commentList>
    <comment ref="AU18" authorId="0" shapeId="0">
      <text>
        <r>
          <rPr>
            <b/>
            <sz val="10"/>
            <color indexed="81"/>
            <rFont val="游ゴシック"/>
            <family val="3"/>
            <charset val="128"/>
            <scheme val="minor"/>
          </rPr>
          <t>【請求日】</t>
        </r>
        <r>
          <rPr>
            <sz val="10"/>
            <color indexed="81"/>
            <rFont val="游ゴシック"/>
            <family val="3"/>
            <charset val="128"/>
            <scheme val="minor"/>
          </rPr>
          <t>(西暦入力)　YYYY/MM/DD</t>
        </r>
      </text>
    </comment>
    <comment ref="AU19" authorId="0" shapeId="0">
      <text>
        <r>
          <rPr>
            <b/>
            <sz val="10"/>
            <color indexed="81"/>
            <rFont val="游ゴシック"/>
            <family val="3"/>
            <charset val="128"/>
            <scheme val="minor"/>
          </rPr>
          <t>【請求書No.】</t>
        </r>
        <r>
          <rPr>
            <sz val="10"/>
            <color indexed="81"/>
            <rFont val="游ゴシック"/>
            <family val="3"/>
            <charset val="128"/>
            <scheme val="minor"/>
          </rPr>
          <t xml:space="preserve">
 任意でご使用ください。
 </t>
        </r>
        <r>
          <rPr>
            <sz val="10"/>
            <color indexed="10"/>
            <rFont val="游ゴシック"/>
            <family val="3"/>
            <charset val="128"/>
            <scheme val="minor"/>
          </rPr>
          <t>当社の内訳書様式</t>
        </r>
        <r>
          <rPr>
            <sz val="10"/>
            <color indexed="81"/>
            <rFont val="游ゴシック"/>
            <family val="3"/>
            <charset val="128"/>
            <scheme val="minor"/>
          </rPr>
          <t>で作成して添付される場合、</t>
        </r>
        <r>
          <rPr>
            <sz val="10"/>
            <color indexed="10"/>
            <rFont val="游ゴシック"/>
            <family val="3"/>
            <charset val="128"/>
            <scheme val="minor"/>
          </rPr>
          <t xml:space="preserve">
 </t>
        </r>
        <r>
          <rPr>
            <sz val="10"/>
            <color indexed="81"/>
            <rFont val="游ゴシック"/>
            <family val="3"/>
            <charset val="128"/>
            <scheme val="minor"/>
          </rPr>
          <t>番号等を設定の上入力し、</t>
        </r>
        <r>
          <rPr>
            <b/>
            <sz val="10"/>
            <color indexed="81"/>
            <rFont val="游ゴシック"/>
            <family val="3"/>
            <charset val="128"/>
            <scheme val="minor"/>
          </rPr>
          <t>この請求書と関連
 付けてください。</t>
        </r>
        <r>
          <rPr>
            <sz val="10"/>
            <color indexed="81"/>
            <rFont val="游ゴシック"/>
            <family val="3"/>
            <charset val="128"/>
            <scheme val="minor"/>
          </rPr>
          <t xml:space="preserve">
 </t>
        </r>
        <r>
          <rPr>
            <sz val="10"/>
            <color indexed="48"/>
            <rFont val="游ゴシック"/>
            <family val="3"/>
            <charset val="128"/>
            <scheme val="minor"/>
          </rPr>
          <t>貴社の見積書等</t>
        </r>
        <r>
          <rPr>
            <sz val="10"/>
            <color indexed="81"/>
            <rFont val="游ゴシック"/>
            <family val="3"/>
            <charset val="128"/>
            <scheme val="minor"/>
          </rPr>
          <t>を添付される場合は、見積書等
 記載の記号や番号を</t>
        </r>
        <r>
          <rPr>
            <b/>
            <sz val="10"/>
            <color indexed="81"/>
            <rFont val="游ゴシック"/>
            <family val="3"/>
            <charset val="128"/>
            <scheme val="minor"/>
          </rPr>
          <t xml:space="preserve">この請求書の「名称」欄に
 入力し、この請求書と関連付けてください。
 </t>
        </r>
        <r>
          <rPr>
            <b/>
            <sz val="10"/>
            <color indexed="48"/>
            <rFont val="游ゴシック"/>
            <family val="3"/>
            <charset val="128"/>
            <scheme val="minor"/>
          </rPr>
          <t>例) 見積書No.A-×××× など…</t>
        </r>
      </text>
    </comment>
    <comment ref="AH21" authorId="0" shapeId="0">
      <text>
        <r>
          <rPr>
            <b/>
            <sz val="10"/>
            <color indexed="81"/>
            <rFont val="游ゴシック"/>
            <family val="3"/>
            <charset val="128"/>
            <scheme val="minor"/>
          </rPr>
          <t>【取引先番号/コード】</t>
        </r>
        <r>
          <rPr>
            <sz val="10"/>
            <color indexed="81"/>
            <rFont val="游ゴシック"/>
            <family val="3"/>
            <charset val="128"/>
            <scheme val="minor"/>
          </rPr>
          <t>(半角9桁)
 新規取引会社におかれましては入力不要です。</t>
        </r>
      </text>
    </comment>
    <comment ref="AU21" authorId="0" shapeId="0">
      <text>
        <r>
          <rPr>
            <b/>
            <sz val="10"/>
            <color indexed="81"/>
            <rFont val="游ゴシック"/>
            <family val="3"/>
            <charset val="128"/>
            <scheme val="minor"/>
          </rPr>
          <t>【適格請求書発行事業者登録番号】</t>
        </r>
        <r>
          <rPr>
            <sz val="10"/>
            <color indexed="81"/>
            <rFont val="游ゴシック"/>
            <family val="3"/>
            <charset val="128"/>
            <scheme val="minor"/>
          </rPr>
          <t>(T+13桁)
 法人番号(数字13桁)を入力してください。</t>
        </r>
      </text>
    </comment>
    <comment ref="AH22" authorId="0" shapeId="0">
      <text>
        <r>
          <rPr>
            <b/>
            <sz val="10"/>
            <color indexed="81"/>
            <rFont val="游ゴシック"/>
            <family val="3"/>
            <charset val="128"/>
            <scheme val="minor"/>
          </rPr>
          <t>【会社名】</t>
        </r>
        <r>
          <rPr>
            <sz val="10"/>
            <color indexed="81"/>
            <rFont val="游ゴシック"/>
            <family val="3"/>
            <charset val="128"/>
            <scheme val="minor"/>
          </rPr>
          <t>(全角)
 ゴム印をご使用される場合は入力不要です。</t>
        </r>
      </text>
    </comment>
    <comment ref="AH24" authorId="0" shapeId="0">
      <text>
        <r>
          <rPr>
            <b/>
            <sz val="10"/>
            <color indexed="81"/>
            <rFont val="游ゴシック"/>
            <family val="3"/>
            <charset val="128"/>
            <scheme val="minor"/>
          </rPr>
          <t>【代表者 役職名/氏名】</t>
        </r>
        <r>
          <rPr>
            <sz val="10"/>
            <color indexed="81"/>
            <rFont val="游ゴシック"/>
            <family val="3"/>
            <charset val="128"/>
            <scheme val="minor"/>
          </rPr>
          <t>(全角)
 ゴム印をご使用される場合は入力不要です。</t>
        </r>
      </text>
    </comment>
    <comment ref="AH25" authorId="0" shapeId="0">
      <text>
        <r>
          <rPr>
            <b/>
            <sz val="10"/>
            <color indexed="81"/>
            <rFont val="游ゴシック"/>
            <family val="3"/>
            <charset val="128"/>
            <scheme val="minor"/>
          </rPr>
          <t>【郵便番号】</t>
        </r>
        <r>
          <rPr>
            <sz val="10"/>
            <color indexed="81"/>
            <rFont val="游ゴシック"/>
            <family val="3"/>
            <charset val="128"/>
            <scheme val="minor"/>
          </rPr>
          <t>(半角) 000-0000
 ゴム印をご使用される場合は入力不要です。</t>
        </r>
      </text>
    </comment>
    <comment ref="O26" authorId="0" shapeId="0">
      <text>
        <r>
          <rPr>
            <b/>
            <sz val="10"/>
            <color indexed="81"/>
            <rFont val="游ゴシック"/>
            <family val="3"/>
            <charset val="128"/>
            <scheme val="minor"/>
          </rPr>
          <t>【端数処理】</t>
        </r>
        <r>
          <rPr>
            <sz val="10"/>
            <color indexed="81"/>
            <rFont val="游ゴシック"/>
            <family val="3"/>
            <charset val="128"/>
            <scheme val="minor"/>
          </rPr>
          <t xml:space="preserve">
 消費税の端数処理をリストから選択してください。</t>
        </r>
      </text>
    </comment>
    <comment ref="AH26" authorId="0" shapeId="0">
      <text>
        <r>
          <rPr>
            <b/>
            <sz val="10"/>
            <color indexed="81"/>
            <rFont val="游ゴシック"/>
            <family val="3"/>
            <charset val="128"/>
            <scheme val="minor"/>
          </rPr>
          <t>【住所】</t>
        </r>
        <r>
          <rPr>
            <sz val="10"/>
            <color indexed="81"/>
            <rFont val="游ゴシック"/>
            <family val="3"/>
            <charset val="128"/>
            <scheme val="minor"/>
          </rPr>
          <t>(全角)
 ゴム印をご使用される場合は入力不要です。</t>
        </r>
      </text>
    </comment>
    <comment ref="I27" authorId="0" shapeId="0">
      <text>
        <r>
          <rPr>
            <b/>
            <sz val="10"/>
            <color indexed="81"/>
            <rFont val="游ゴシック"/>
            <family val="3"/>
            <charset val="128"/>
          </rPr>
          <t>【工事番号】</t>
        </r>
        <r>
          <rPr>
            <sz val="10"/>
            <color indexed="81"/>
            <rFont val="游ゴシック"/>
            <family val="3"/>
            <charset val="128"/>
          </rPr>
          <t xml:space="preserve">(半角数字) 
 </t>
        </r>
        <r>
          <rPr>
            <b/>
            <sz val="10"/>
            <color indexed="81"/>
            <rFont val="游ゴシック"/>
            <family val="3"/>
            <charset val="128"/>
          </rPr>
          <t>弊社工事担当者から通知された工事番号をそのまま入力してください。</t>
        </r>
        <r>
          <rPr>
            <sz val="10"/>
            <color indexed="81"/>
            <rFont val="游ゴシック"/>
            <family val="3"/>
            <charset val="128"/>
          </rPr>
          <t xml:space="preserve">
 工事番号は7桁(0000000)または7桁+2桁(0000000-01)の数字です。
 なお、</t>
        </r>
        <r>
          <rPr>
            <b/>
            <sz val="10"/>
            <color indexed="10"/>
            <rFont val="游ゴシック"/>
            <family val="3"/>
            <charset val="128"/>
          </rPr>
          <t>工事関係のみ</t>
        </r>
        <r>
          <rPr>
            <sz val="10"/>
            <color indexed="81"/>
            <rFont val="游ゴシック"/>
            <family val="3"/>
            <charset val="128"/>
          </rPr>
          <t>必要な入力項目となりますので、</t>
        </r>
        <r>
          <rPr>
            <b/>
            <sz val="10"/>
            <color indexed="48"/>
            <rFont val="游ゴシック"/>
            <family val="3"/>
            <charset val="128"/>
          </rPr>
          <t>工事関係外</t>
        </r>
        <r>
          <rPr>
            <sz val="10"/>
            <color indexed="81"/>
            <rFont val="游ゴシック"/>
            <family val="3"/>
            <charset val="128"/>
          </rPr>
          <t>の
 場合は入力不要です。
 工事番号がご不明な場合は、弊社工事担当者にお問合せください。</t>
        </r>
      </text>
    </comment>
    <comment ref="T27" authorId="0" shapeId="0">
      <text>
        <r>
          <rPr>
            <b/>
            <sz val="10"/>
            <color indexed="81"/>
            <rFont val="游ゴシック"/>
            <family val="3"/>
            <charset val="128"/>
            <scheme val="minor"/>
          </rPr>
          <t>【担当者】</t>
        </r>
        <r>
          <rPr>
            <sz val="10"/>
            <color indexed="81"/>
            <rFont val="游ゴシック"/>
            <family val="3"/>
            <charset val="128"/>
            <scheme val="minor"/>
          </rPr>
          <t>(全角)
 弊社工事担当者または依頼者の氏名を入力してください。</t>
        </r>
      </text>
    </comment>
    <comment ref="I28" authorId="0" shapeId="0">
      <text>
        <r>
          <rPr>
            <b/>
            <sz val="10"/>
            <color indexed="81"/>
            <rFont val="游ゴシック"/>
            <family val="3"/>
            <charset val="128"/>
            <scheme val="minor"/>
          </rPr>
          <t>【工事名称】</t>
        </r>
        <r>
          <rPr>
            <sz val="10"/>
            <color indexed="81"/>
            <rFont val="游ゴシック"/>
            <family val="3"/>
            <charset val="128"/>
            <scheme val="minor"/>
          </rPr>
          <t xml:space="preserve">(全角)
 </t>
        </r>
        <r>
          <rPr>
            <b/>
            <sz val="10"/>
            <color indexed="48"/>
            <rFont val="游ゴシック"/>
            <family val="3"/>
            <charset val="128"/>
            <scheme val="minor"/>
          </rPr>
          <t>工事関係外</t>
        </r>
        <r>
          <rPr>
            <sz val="10"/>
            <color indexed="81"/>
            <rFont val="游ゴシック"/>
            <family val="3"/>
            <charset val="128"/>
            <scheme val="minor"/>
          </rPr>
          <t>の場合は納入場所を入力してください。
 工事名称がご不明な場合は、弊社工事担当者にお問合せください。</t>
        </r>
      </text>
    </comment>
    <comment ref="AH28" authorId="0" shapeId="0">
      <text>
        <r>
          <rPr>
            <b/>
            <sz val="10"/>
            <color indexed="81"/>
            <rFont val="游ゴシック"/>
            <family val="3"/>
            <charset val="128"/>
            <scheme val="minor"/>
          </rPr>
          <t>【ＴＥＬ】</t>
        </r>
        <r>
          <rPr>
            <sz val="10"/>
            <color indexed="81"/>
            <rFont val="游ゴシック"/>
            <family val="3"/>
            <charset val="128"/>
            <scheme val="minor"/>
          </rPr>
          <t>(半角)
 ゴム印をご使用される場合は入力不要です。</t>
        </r>
      </text>
    </comment>
    <comment ref="AU28" authorId="0" shapeId="0">
      <text>
        <r>
          <rPr>
            <b/>
            <sz val="10"/>
            <color indexed="81"/>
            <rFont val="游ゴシック"/>
            <family val="3"/>
            <charset val="128"/>
            <scheme val="minor"/>
          </rPr>
          <t>【ＦＡＸ】</t>
        </r>
        <r>
          <rPr>
            <sz val="10"/>
            <color indexed="81"/>
            <rFont val="游ゴシック"/>
            <family val="3"/>
            <charset val="128"/>
            <scheme val="minor"/>
          </rPr>
          <t>(半角)
 ゴム印をご使用される場合は入力不要です。</t>
        </r>
      </text>
    </comment>
    <comment ref="I29" authorId="0" shapeId="0">
      <text>
        <r>
          <rPr>
            <b/>
            <sz val="10"/>
            <color indexed="81"/>
            <rFont val="游ゴシック"/>
            <family val="3"/>
            <charset val="128"/>
            <scheme val="minor"/>
          </rPr>
          <t>【納入場所】</t>
        </r>
        <r>
          <rPr>
            <sz val="10"/>
            <color indexed="81"/>
            <rFont val="游ゴシック"/>
            <family val="3"/>
            <charset val="128"/>
            <scheme val="minor"/>
          </rPr>
          <t xml:space="preserve">(全角)
 </t>
        </r>
        <r>
          <rPr>
            <b/>
            <sz val="10"/>
            <color indexed="10"/>
            <rFont val="游ゴシック"/>
            <family val="3"/>
            <charset val="128"/>
            <scheme val="minor"/>
          </rPr>
          <t>工事関係</t>
        </r>
        <r>
          <rPr>
            <sz val="10"/>
            <color indexed="81"/>
            <rFont val="游ゴシック"/>
            <family val="3"/>
            <charset val="128"/>
            <scheme val="minor"/>
          </rPr>
          <t xml:space="preserve">で【工事名称】を入力されている場合は不要です。
 上記で文字数が足りない場合にご利用ください。
 </t>
        </r>
        <r>
          <rPr>
            <b/>
            <sz val="10"/>
            <color indexed="48"/>
            <rFont val="游ゴシック"/>
            <family val="3"/>
            <charset val="128"/>
            <scheme val="minor"/>
          </rPr>
          <t>工事関係外</t>
        </r>
        <r>
          <rPr>
            <sz val="10"/>
            <color indexed="81"/>
            <rFont val="游ゴシック"/>
            <family val="3"/>
            <charset val="128"/>
            <scheme val="minor"/>
          </rPr>
          <t>の場合はコチラに入力してください。</t>
        </r>
      </text>
    </comment>
    <comment ref="AU29" authorId="0" shapeId="0">
      <text>
        <r>
          <rPr>
            <b/>
            <sz val="10"/>
            <color indexed="81"/>
            <rFont val="游ゴシック"/>
            <family val="3"/>
            <charset val="128"/>
            <scheme val="minor"/>
          </rPr>
          <t>【担当者】</t>
        </r>
        <r>
          <rPr>
            <sz val="10"/>
            <color indexed="81"/>
            <rFont val="游ゴシック"/>
            <family val="3"/>
            <charset val="128"/>
            <scheme val="minor"/>
          </rPr>
          <t>(全角)
 貴社ご担当者の氏名を入力してください。</t>
        </r>
      </text>
    </comment>
    <comment ref="I30" authorId="0" shapeId="0">
      <text>
        <r>
          <rPr>
            <b/>
            <sz val="10"/>
            <color indexed="81"/>
            <rFont val="游ゴシック"/>
            <family val="3"/>
            <charset val="128"/>
            <scheme val="minor"/>
          </rPr>
          <t>【施工期間等】</t>
        </r>
        <r>
          <rPr>
            <sz val="10"/>
            <color indexed="81"/>
            <rFont val="游ゴシック"/>
            <family val="3"/>
            <charset val="128"/>
            <scheme val="minor"/>
          </rPr>
          <t xml:space="preserve">
 施工期間、リース期間、納品日 etc
 (西暦入力) YYYY/MM/DD ～ YYYY/MM/DD</t>
        </r>
      </text>
    </comment>
    <comment ref="AN33" authorId="0" shapeId="0">
      <text>
        <r>
          <rPr>
            <b/>
            <sz val="10"/>
            <color indexed="10"/>
            <rFont val="游ゴシック"/>
            <family val="3"/>
            <charset val="128"/>
            <scheme val="minor"/>
          </rPr>
          <t>【自動計算】</t>
        </r>
        <r>
          <rPr>
            <sz val="10"/>
            <color indexed="81"/>
            <rFont val="游ゴシック"/>
            <family val="3"/>
            <charset val="128"/>
            <scheme val="minor"/>
          </rPr>
          <t>(以下セル同様)</t>
        </r>
        <r>
          <rPr>
            <b/>
            <sz val="10"/>
            <color indexed="10"/>
            <rFont val="游ゴシック"/>
            <family val="3"/>
            <charset val="128"/>
            <scheme val="minor"/>
          </rPr>
          <t xml:space="preserve">
</t>
        </r>
        <r>
          <rPr>
            <sz val="10"/>
            <color indexed="81"/>
            <rFont val="游ゴシック"/>
            <family val="3"/>
            <charset val="128"/>
            <scheme val="minor"/>
          </rPr>
          <t xml:space="preserve"> </t>
        </r>
        <r>
          <rPr>
            <u/>
            <sz val="10"/>
            <color indexed="81"/>
            <rFont val="游ゴシック"/>
            <family val="3"/>
            <charset val="128"/>
            <scheme val="minor"/>
          </rPr>
          <t>上書きによる修正も可能</t>
        </r>
        <r>
          <rPr>
            <sz val="10"/>
            <color indexed="81"/>
            <rFont val="游ゴシック"/>
            <family val="3"/>
            <charset val="128"/>
            <scheme val="minor"/>
          </rPr>
          <t>ですが、上書きを行うと、数式が
 消去されるため、以後の自動計算はできなくなります。</t>
        </r>
      </text>
    </comment>
  </commentList>
</comments>
</file>

<file path=xl/comments2.xml><?xml version="1.0" encoding="utf-8"?>
<comments xmlns="http://schemas.openxmlformats.org/spreadsheetml/2006/main">
  <authors>
    <author>virtual1</author>
  </authors>
  <commentList>
    <comment ref="J19" authorId="0" shapeId="0">
      <text>
        <r>
          <rPr>
            <b/>
            <sz val="11"/>
            <color indexed="81"/>
            <rFont val="ＭＳ Ｐゴシック"/>
            <family val="3"/>
            <charset val="128"/>
          </rPr>
          <t xml:space="preserve"> 【自動計算】</t>
        </r>
        <r>
          <rPr>
            <b/>
            <sz val="11"/>
            <color indexed="10"/>
            <rFont val="ＭＳ Ｐゴシック"/>
            <family val="3"/>
            <charset val="128"/>
          </rPr>
          <t xml:space="preserve">
</t>
        </r>
        <r>
          <rPr>
            <sz val="11"/>
            <color indexed="81"/>
            <rFont val="ＭＳ Ｐゴシック"/>
            <family val="3"/>
            <charset val="128"/>
          </rPr>
          <t xml:space="preserve"> 上書きによる修正も可能ですが、上書きを行うと数式が
 消去されるため、以後の自動計算はできなくなります。</t>
        </r>
      </text>
    </comment>
  </commentList>
</comments>
</file>

<file path=xl/comments3.xml><?xml version="1.0" encoding="utf-8"?>
<comments xmlns="http://schemas.openxmlformats.org/spreadsheetml/2006/main">
  <authors>
    <author>virtual1</author>
  </authors>
  <commentList>
    <comment ref="T18" authorId="0" shapeId="0">
      <text>
        <r>
          <rPr>
            <b/>
            <sz val="10"/>
            <color indexed="81"/>
            <rFont val="游ゴシック"/>
            <family val="3"/>
            <charset val="128"/>
            <scheme val="minor"/>
          </rPr>
          <t>【取引先番号/コード】</t>
        </r>
        <r>
          <rPr>
            <sz val="10"/>
            <color indexed="81"/>
            <rFont val="游ゴシック"/>
            <family val="3"/>
            <charset val="128"/>
            <scheme val="minor"/>
          </rPr>
          <t>(半角9桁)
 新規取引会社におかれましては入力不要です。</t>
        </r>
      </text>
    </comment>
    <comment ref="T19" authorId="0" shapeId="0">
      <text>
        <r>
          <rPr>
            <b/>
            <sz val="10"/>
            <color indexed="81"/>
            <rFont val="游ゴシック"/>
            <family val="3"/>
            <charset val="128"/>
            <scheme val="minor"/>
          </rPr>
          <t>【会社名】</t>
        </r>
        <r>
          <rPr>
            <sz val="10"/>
            <color indexed="81"/>
            <rFont val="游ゴシック"/>
            <family val="3"/>
            <charset val="128"/>
            <scheme val="minor"/>
          </rPr>
          <t>(全角)
 ゴム印をご使用される場合は入力不要です。</t>
        </r>
      </text>
    </comment>
    <comment ref="I32" authorId="0" shapeId="0">
      <text>
        <r>
          <rPr>
            <b/>
            <sz val="10"/>
            <color indexed="81"/>
            <rFont val="游ゴシック"/>
            <family val="3"/>
            <charset val="128"/>
          </rPr>
          <t>【工事番号】</t>
        </r>
        <r>
          <rPr>
            <sz val="10"/>
            <color indexed="81"/>
            <rFont val="游ゴシック"/>
            <family val="3"/>
            <charset val="128"/>
          </rPr>
          <t xml:space="preserve">(半角数字) 
 </t>
        </r>
        <r>
          <rPr>
            <b/>
            <sz val="10"/>
            <color indexed="81"/>
            <rFont val="游ゴシック"/>
            <family val="3"/>
            <charset val="128"/>
          </rPr>
          <t>弊社工事担当者から通知された工事番号をそのまま入力してください。</t>
        </r>
        <r>
          <rPr>
            <sz val="10"/>
            <color indexed="81"/>
            <rFont val="游ゴシック"/>
            <family val="3"/>
            <charset val="128"/>
          </rPr>
          <t xml:space="preserve">
 工事番号は7桁(0000000)または7桁+2桁(0000000-01)の数字です。
 なお、</t>
        </r>
        <r>
          <rPr>
            <b/>
            <sz val="10"/>
            <color indexed="10"/>
            <rFont val="游ゴシック"/>
            <family val="3"/>
            <charset val="128"/>
          </rPr>
          <t>工事関係のみ</t>
        </r>
        <r>
          <rPr>
            <sz val="10"/>
            <color indexed="81"/>
            <rFont val="游ゴシック"/>
            <family val="3"/>
            <charset val="128"/>
          </rPr>
          <t>必要な入力項目となりますので、</t>
        </r>
        <r>
          <rPr>
            <b/>
            <sz val="10"/>
            <color indexed="48"/>
            <rFont val="游ゴシック"/>
            <family val="3"/>
            <charset val="128"/>
          </rPr>
          <t>工事関係外</t>
        </r>
        <r>
          <rPr>
            <sz val="10"/>
            <color indexed="81"/>
            <rFont val="游ゴシック"/>
            <family val="3"/>
            <charset val="128"/>
          </rPr>
          <t>の
 場合は入力不要です。
 工事番号がご不明な場合は、弊社工事担当者にお問合せください。</t>
        </r>
      </text>
    </comment>
    <comment ref="T32" authorId="0" shapeId="0">
      <text>
        <r>
          <rPr>
            <b/>
            <sz val="10"/>
            <color indexed="81"/>
            <rFont val="游ゴシック"/>
            <family val="3"/>
            <charset val="128"/>
            <scheme val="minor"/>
          </rPr>
          <t>【担当者】</t>
        </r>
        <r>
          <rPr>
            <sz val="10"/>
            <color indexed="81"/>
            <rFont val="游ゴシック"/>
            <family val="3"/>
            <charset val="128"/>
            <scheme val="minor"/>
          </rPr>
          <t>(全角)
 弊社工事担当者または依頼者の氏名を入力してください。</t>
        </r>
      </text>
    </comment>
    <comment ref="I33" authorId="0" shapeId="0">
      <text>
        <r>
          <rPr>
            <b/>
            <sz val="10"/>
            <color indexed="81"/>
            <rFont val="游ゴシック"/>
            <family val="3"/>
            <charset val="128"/>
            <scheme val="minor"/>
          </rPr>
          <t>【工事名称】</t>
        </r>
        <r>
          <rPr>
            <sz val="10"/>
            <color indexed="81"/>
            <rFont val="游ゴシック"/>
            <family val="3"/>
            <charset val="128"/>
            <scheme val="minor"/>
          </rPr>
          <t xml:space="preserve">(全角)
 </t>
        </r>
        <r>
          <rPr>
            <b/>
            <sz val="10"/>
            <color indexed="48"/>
            <rFont val="游ゴシック"/>
            <family val="3"/>
            <charset val="128"/>
            <scheme val="minor"/>
          </rPr>
          <t>工事関係外</t>
        </r>
        <r>
          <rPr>
            <sz val="10"/>
            <color indexed="81"/>
            <rFont val="游ゴシック"/>
            <family val="3"/>
            <charset val="128"/>
            <scheme val="minor"/>
          </rPr>
          <t>の場合は納入場所を入力してください。
 工事名称がご不明な場合は、弊社工事担当者にお問合せください。</t>
        </r>
      </text>
    </comment>
    <comment ref="I34" authorId="0" shapeId="0">
      <text>
        <r>
          <rPr>
            <b/>
            <sz val="10"/>
            <color indexed="81"/>
            <rFont val="游ゴシック"/>
            <family val="3"/>
            <charset val="128"/>
            <scheme val="minor"/>
          </rPr>
          <t>【納入場所】</t>
        </r>
        <r>
          <rPr>
            <sz val="10"/>
            <color indexed="81"/>
            <rFont val="游ゴシック"/>
            <family val="3"/>
            <charset val="128"/>
            <scheme val="minor"/>
          </rPr>
          <t xml:space="preserve">(全角)
 </t>
        </r>
        <r>
          <rPr>
            <b/>
            <sz val="10"/>
            <color indexed="10"/>
            <rFont val="游ゴシック"/>
            <family val="3"/>
            <charset val="128"/>
            <scheme val="minor"/>
          </rPr>
          <t>工事関係</t>
        </r>
        <r>
          <rPr>
            <sz val="10"/>
            <color indexed="81"/>
            <rFont val="游ゴシック"/>
            <family val="3"/>
            <charset val="128"/>
            <scheme val="minor"/>
          </rPr>
          <t xml:space="preserve">で【工事名称】を入力されている場合は不要です。
 上記で文字数が足りない場合にご利用ください。
 </t>
        </r>
        <r>
          <rPr>
            <b/>
            <sz val="10"/>
            <color indexed="48"/>
            <rFont val="游ゴシック"/>
            <family val="3"/>
            <charset val="128"/>
            <scheme val="minor"/>
          </rPr>
          <t>工事関係外</t>
        </r>
        <r>
          <rPr>
            <sz val="10"/>
            <color indexed="81"/>
            <rFont val="游ゴシック"/>
            <family val="3"/>
            <charset val="128"/>
            <scheme val="minor"/>
          </rPr>
          <t>の場合はコチラに入力してください。</t>
        </r>
      </text>
    </comment>
    <comment ref="I38" authorId="0" shapeId="0">
      <text>
        <r>
          <rPr>
            <b/>
            <sz val="10"/>
            <color indexed="81"/>
            <rFont val="游ゴシック"/>
            <family val="3"/>
            <charset val="128"/>
            <scheme val="minor"/>
          </rPr>
          <t>【注文番号】</t>
        </r>
        <r>
          <rPr>
            <sz val="10"/>
            <color indexed="81"/>
            <rFont val="游ゴシック"/>
            <family val="3"/>
            <charset val="128"/>
            <scheme val="minor"/>
          </rPr>
          <t>(半角)
 弊社発行の注文書でご確認ください。</t>
        </r>
      </text>
    </comment>
  </commentList>
</comments>
</file>

<file path=xl/comments4.xml><?xml version="1.0" encoding="utf-8"?>
<comments xmlns="http://schemas.openxmlformats.org/spreadsheetml/2006/main">
  <authors>
    <author>virtual1</author>
  </authors>
  <commentList>
    <comment ref="AU18" authorId="0" shapeId="0">
      <text>
        <r>
          <rPr>
            <b/>
            <sz val="10"/>
            <color indexed="81"/>
            <rFont val="游ゴシック"/>
            <family val="3"/>
            <charset val="128"/>
            <scheme val="minor"/>
          </rPr>
          <t>【請求日】</t>
        </r>
        <r>
          <rPr>
            <sz val="10"/>
            <color indexed="81"/>
            <rFont val="游ゴシック"/>
            <family val="3"/>
            <charset val="128"/>
            <scheme val="minor"/>
          </rPr>
          <t>(西暦入力)　YYYY/MM/DD</t>
        </r>
      </text>
    </comment>
    <comment ref="AU19" authorId="0" shapeId="0">
      <text>
        <r>
          <rPr>
            <b/>
            <sz val="10"/>
            <color indexed="81"/>
            <rFont val="游ゴシック"/>
            <family val="3"/>
            <charset val="128"/>
            <scheme val="minor"/>
          </rPr>
          <t>【請求書No.】</t>
        </r>
        <r>
          <rPr>
            <sz val="10"/>
            <color indexed="81"/>
            <rFont val="游ゴシック"/>
            <family val="3"/>
            <charset val="128"/>
            <scheme val="minor"/>
          </rPr>
          <t xml:space="preserve">
 任意でご使用ください。
 </t>
        </r>
        <r>
          <rPr>
            <sz val="10"/>
            <color indexed="10"/>
            <rFont val="游ゴシック"/>
            <family val="3"/>
            <charset val="128"/>
            <scheme val="minor"/>
          </rPr>
          <t>当社の内訳書様式</t>
        </r>
        <r>
          <rPr>
            <sz val="10"/>
            <color indexed="81"/>
            <rFont val="游ゴシック"/>
            <family val="3"/>
            <charset val="128"/>
            <scheme val="minor"/>
          </rPr>
          <t>で作成して添付される場合、</t>
        </r>
        <r>
          <rPr>
            <sz val="10"/>
            <color indexed="10"/>
            <rFont val="游ゴシック"/>
            <family val="3"/>
            <charset val="128"/>
            <scheme val="minor"/>
          </rPr>
          <t xml:space="preserve">
 </t>
        </r>
        <r>
          <rPr>
            <sz val="10"/>
            <color indexed="81"/>
            <rFont val="游ゴシック"/>
            <family val="3"/>
            <charset val="128"/>
            <scheme val="minor"/>
          </rPr>
          <t>番号等を設定の上入力し、</t>
        </r>
        <r>
          <rPr>
            <b/>
            <sz val="10"/>
            <color indexed="81"/>
            <rFont val="游ゴシック"/>
            <family val="3"/>
            <charset val="128"/>
            <scheme val="minor"/>
          </rPr>
          <t>この請求書と関連
 付けてください。</t>
        </r>
        <r>
          <rPr>
            <sz val="10"/>
            <color indexed="81"/>
            <rFont val="游ゴシック"/>
            <family val="3"/>
            <charset val="128"/>
            <scheme val="minor"/>
          </rPr>
          <t xml:space="preserve">
 </t>
        </r>
        <r>
          <rPr>
            <sz val="10"/>
            <color indexed="48"/>
            <rFont val="游ゴシック"/>
            <family val="3"/>
            <charset val="128"/>
            <scheme val="minor"/>
          </rPr>
          <t>貴社の見積書等</t>
        </r>
        <r>
          <rPr>
            <sz val="10"/>
            <color indexed="81"/>
            <rFont val="游ゴシック"/>
            <family val="3"/>
            <charset val="128"/>
            <scheme val="minor"/>
          </rPr>
          <t>を添付される場合は、見積書等
 記載の記号や番号を</t>
        </r>
        <r>
          <rPr>
            <b/>
            <sz val="10"/>
            <color indexed="81"/>
            <rFont val="游ゴシック"/>
            <family val="3"/>
            <charset val="128"/>
            <scheme val="minor"/>
          </rPr>
          <t xml:space="preserve">この請求書の「名称」欄に
 入力し、この請求書と関連付けてください。
 </t>
        </r>
        <r>
          <rPr>
            <b/>
            <sz val="10"/>
            <color indexed="48"/>
            <rFont val="游ゴシック"/>
            <family val="3"/>
            <charset val="128"/>
            <scheme val="minor"/>
          </rPr>
          <t>例) 見積書No.A-×××× など…</t>
        </r>
      </text>
    </comment>
    <comment ref="AH21" authorId="0" shapeId="0">
      <text>
        <r>
          <rPr>
            <b/>
            <sz val="10"/>
            <color indexed="81"/>
            <rFont val="游ゴシック"/>
            <family val="3"/>
            <charset val="128"/>
            <scheme val="minor"/>
          </rPr>
          <t>【取引先番号/コード】</t>
        </r>
        <r>
          <rPr>
            <sz val="10"/>
            <color indexed="81"/>
            <rFont val="游ゴシック"/>
            <family val="3"/>
            <charset val="128"/>
            <scheme val="minor"/>
          </rPr>
          <t>(半角9桁)
 新規取引会社におかれましては入力不要です。</t>
        </r>
      </text>
    </comment>
    <comment ref="AU21" authorId="0" shapeId="0">
      <text>
        <r>
          <rPr>
            <b/>
            <sz val="10"/>
            <color indexed="81"/>
            <rFont val="游ゴシック"/>
            <family val="3"/>
            <charset val="128"/>
            <scheme val="minor"/>
          </rPr>
          <t>【適格請求書発行事業者登録番号】</t>
        </r>
        <r>
          <rPr>
            <sz val="10"/>
            <color indexed="81"/>
            <rFont val="游ゴシック"/>
            <family val="3"/>
            <charset val="128"/>
            <scheme val="minor"/>
          </rPr>
          <t>(T+13桁)
 法人番号(数字13桁)を入力してください。</t>
        </r>
      </text>
    </comment>
    <comment ref="AH22" authorId="0" shapeId="0">
      <text>
        <r>
          <rPr>
            <b/>
            <sz val="10"/>
            <color indexed="81"/>
            <rFont val="游ゴシック"/>
            <family val="3"/>
            <charset val="128"/>
            <scheme val="minor"/>
          </rPr>
          <t>【会社名】</t>
        </r>
        <r>
          <rPr>
            <sz val="10"/>
            <color indexed="81"/>
            <rFont val="游ゴシック"/>
            <family val="3"/>
            <charset val="128"/>
            <scheme val="minor"/>
          </rPr>
          <t>(全角)
 ゴム印をご使用される場合は入力不要です。</t>
        </r>
      </text>
    </comment>
    <comment ref="AH24" authorId="0" shapeId="0">
      <text>
        <r>
          <rPr>
            <b/>
            <sz val="10"/>
            <color indexed="81"/>
            <rFont val="游ゴシック"/>
            <family val="3"/>
            <charset val="128"/>
            <scheme val="minor"/>
          </rPr>
          <t>【代表者 役職名/氏名】</t>
        </r>
        <r>
          <rPr>
            <sz val="10"/>
            <color indexed="81"/>
            <rFont val="游ゴシック"/>
            <family val="3"/>
            <charset val="128"/>
            <scheme val="minor"/>
          </rPr>
          <t>(全角)
 ゴム印をご使用される場合は入力不要です。</t>
        </r>
      </text>
    </comment>
    <comment ref="AH25" authorId="0" shapeId="0">
      <text>
        <r>
          <rPr>
            <b/>
            <sz val="10"/>
            <color indexed="81"/>
            <rFont val="游ゴシック"/>
            <family val="3"/>
            <charset val="128"/>
            <scheme val="minor"/>
          </rPr>
          <t>【郵便番号】</t>
        </r>
        <r>
          <rPr>
            <sz val="10"/>
            <color indexed="81"/>
            <rFont val="游ゴシック"/>
            <family val="3"/>
            <charset val="128"/>
            <scheme val="minor"/>
          </rPr>
          <t>(半角) 000-0000
 ゴム印をご使用される場合は入力不要です。</t>
        </r>
      </text>
    </comment>
    <comment ref="O26" authorId="0" shapeId="0">
      <text>
        <r>
          <rPr>
            <b/>
            <sz val="11"/>
            <color indexed="81"/>
            <rFont val="ＭＳ Ｐゴシック"/>
            <family val="3"/>
            <charset val="128"/>
          </rPr>
          <t xml:space="preserve"> 【端数処理】</t>
        </r>
        <r>
          <rPr>
            <sz val="11"/>
            <color indexed="81"/>
            <rFont val="ＭＳ Ｐゴシック"/>
            <family val="3"/>
            <charset val="128"/>
          </rPr>
          <t xml:space="preserve">
 消費税の端数処理をリストから選択してください。</t>
        </r>
      </text>
    </comment>
    <comment ref="AH26" authorId="0" shapeId="0">
      <text>
        <r>
          <rPr>
            <b/>
            <sz val="10"/>
            <color indexed="81"/>
            <rFont val="游ゴシック"/>
            <family val="3"/>
            <charset val="128"/>
            <scheme val="minor"/>
          </rPr>
          <t>【住所】</t>
        </r>
        <r>
          <rPr>
            <sz val="10"/>
            <color indexed="81"/>
            <rFont val="游ゴシック"/>
            <family val="3"/>
            <charset val="128"/>
            <scheme val="minor"/>
          </rPr>
          <t>(全角)
 ゴム印をご使用される場合は入力不要です。</t>
        </r>
      </text>
    </comment>
    <comment ref="I27" authorId="0" shapeId="0">
      <text>
        <r>
          <rPr>
            <b/>
            <sz val="10"/>
            <color indexed="81"/>
            <rFont val="游ゴシック"/>
            <family val="3"/>
            <charset val="128"/>
          </rPr>
          <t>【工事番号】</t>
        </r>
        <r>
          <rPr>
            <sz val="10"/>
            <color indexed="81"/>
            <rFont val="游ゴシック"/>
            <family val="3"/>
            <charset val="128"/>
          </rPr>
          <t xml:space="preserve">(半角数字) 
 </t>
        </r>
        <r>
          <rPr>
            <b/>
            <sz val="10"/>
            <color indexed="81"/>
            <rFont val="游ゴシック"/>
            <family val="3"/>
            <charset val="128"/>
          </rPr>
          <t>弊社工事担当者から通知された工事番号をそのまま入力してください。</t>
        </r>
        <r>
          <rPr>
            <sz val="10"/>
            <color indexed="81"/>
            <rFont val="游ゴシック"/>
            <family val="3"/>
            <charset val="128"/>
          </rPr>
          <t xml:space="preserve">
 工事番号は7桁(0000000)または7桁+2桁(0000000-01)の数字です。
 なお、</t>
        </r>
        <r>
          <rPr>
            <b/>
            <sz val="10"/>
            <color indexed="10"/>
            <rFont val="游ゴシック"/>
            <family val="3"/>
            <charset val="128"/>
          </rPr>
          <t>工事関係のみ</t>
        </r>
        <r>
          <rPr>
            <sz val="10"/>
            <color indexed="81"/>
            <rFont val="游ゴシック"/>
            <family val="3"/>
            <charset val="128"/>
          </rPr>
          <t>必要な入力項目となりますので、</t>
        </r>
        <r>
          <rPr>
            <b/>
            <sz val="10"/>
            <color indexed="48"/>
            <rFont val="游ゴシック"/>
            <family val="3"/>
            <charset val="128"/>
          </rPr>
          <t>工事関係外</t>
        </r>
        <r>
          <rPr>
            <sz val="10"/>
            <color indexed="81"/>
            <rFont val="游ゴシック"/>
            <family val="3"/>
            <charset val="128"/>
          </rPr>
          <t>の
 場合は入力不要です。
 工事番号がご不明な場合は、弊社工事担当者にお問合せください。</t>
        </r>
      </text>
    </comment>
    <comment ref="T27" authorId="0" shapeId="0">
      <text>
        <r>
          <rPr>
            <b/>
            <sz val="10"/>
            <color indexed="81"/>
            <rFont val="游ゴシック"/>
            <family val="3"/>
            <charset val="128"/>
            <scheme val="minor"/>
          </rPr>
          <t>【担当者】</t>
        </r>
        <r>
          <rPr>
            <sz val="10"/>
            <color indexed="81"/>
            <rFont val="游ゴシック"/>
            <family val="3"/>
            <charset val="128"/>
            <scheme val="minor"/>
          </rPr>
          <t>(全角)
 弊社工事担当者または依頼者の氏名を入力してください。</t>
        </r>
      </text>
    </comment>
    <comment ref="I28" authorId="0" shapeId="0">
      <text>
        <r>
          <rPr>
            <b/>
            <sz val="10"/>
            <color indexed="81"/>
            <rFont val="游ゴシック"/>
            <family val="3"/>
            <charset val="128"/>
            <scheme val="minor"/>
          </rPr>
          <t>【工事名称】</t>
        </r>
        <r>
          <rPr>
            <sz val="10"/>
            <color indexed="81"/>
            <rFont val="游ゴシック"/>
            <family val="3"/>
            <charset val="128"/>
            <scheme val="minor"/>
          </rPr>
          <t xml:space="preserve">(全角)
 </t>
        </r>
        <r>
          <rPr>
            <b/>
            <sz val="10"/>
            <color indexed="48"/>
            <rFont val="游ゴシック"/>
            <family val="3"/>
            <charset val="128"/>
            <scheme val="minor"/>
          </rPr>
          <t>工事関係外</t>
        </r>
        <r>
          <rPr>
            <sz val="10"/>
            <color indexed="81"/>
            <rFont val="游ゴシック"/>
            <family val="3"/>
            <charset val="128"/>
            <scheme val="minor"/>
          </rPr>
          <t>の場合は納入場所を入力してください。
 工事名称がご不明な場合は、弊社工事担当者にお問合せください。</t>
        </r>
      </text>
    </comment>
    <comment ref="AH28" authorId="0" shapeId="0">
      <text>
        <r>
          <rPr>
            <b/>
            <sz val="10"/>
            <color indexed="81"/>
            <rFont val="游ゴシック"/>
            <family val="3"/>
            <charset val="128"/>
            <scheme val="minor"/>
          </rPr>
          <t>【ＴＥＬ】</t>
        </r>
        <r>
          <rPr>
            <sz val="10"/>
            <color indexed="81"/>
            <rFont val="游ゴシック"/>
            <family val="3"/>
            <charset val="128"/>
            <scheme val="minor"/>
          </rPr>
          <t>(半角)
 ゴム印をご使用される場合は入力不要です。</t>
        </r>
      </text>
    </comment>
    <comment ref="AU28" authorId="0" shapeId="0">
      <text>
        <r>
          <rPr>
            <b/>
            <sz val="10"/>
            <color indexed="81"/>
            <rFont val="游ゴシック"/>
            <family val="3"/>
            <charset val="128"/>
            <scheme val="minor"/>
          </rPr>
          <t>【ＦＡＸ】</t>
        </r>
        <r>
          <rPr>
            <sz val="10"/>
            <color indexed="81"/>
            <rFont val="游ゴシック"/>
            <family val="3"/>
            <charset val="128"/>
            <scheme val="minor"/>
          </rPr>
          <t>(半角)
 ゴム印をご使用される場合は入力不要です。</t>
        </r>
      </text>
    </comment>
    <comment ref="I29" authorId="0" shapeId="0">
      <text>
        <r>
          <rPr>
            <b/>
            <sz val="10"/>
            <color indexed="81"/>
            <rFont val="游ゴシック"/>
            <family val="3"/>
            <charset val="128"/>
            <scheme val="minor"/>
          </rPr>
          <t>【納入場所】</t>
        </r>
        <r>
          <rPr>
            <sz val="10"/>
            <color indexed="81"/>
            <rFont val="游ゴシック"/>
            <family val="3"/>
            <charset val="128"/>
            <scheme val="minor"/>
          </rPr>
          <t xml:space="preserve">(全角)
 </t>
        </r>
        <r>
          <rPr>
            <b/>
            <sz val="10"/>
            <color indexed="10"/>
            <rFont val="游ゴシック"/>
            <family val="3"/>
            <charset val="128"/>
            <scheme val="minor"/>
          </rPr>
          <t>工事関係</t>
        </r>
        <r>
          <rPr>
            <sz val="10"/>
            <color indexed="81"/>
            <rFont val="游ゴシック"/>
            <family val="3"/>
            <charset val="128"/>
            <scheme val="minor"/>
          </rPr>
          <t xml:space="preserve">で【工事名称】を入力されている場合は不要です。
 上記で文字数が足りない場合にご利用ください。
 </t>
        </r>
        <r>
          <rPr>
            <b/>
            <sz val="10"/>
            <color indexed="48"/>
            <rFont val="游ゴシック"/>
            <family val="3"/>
            <charset val="128"/>
            <scheme val="minor"/>
          </rPr>
          <t>工事関係外</t>
        </r>
        <r>
          <rPr>
            <sz val="10"/>
            <color indexed="81"/>
            <rFont val="游ゴシック"/>
            <family val="3"/>
            <charset val="128"/>
            <scheme val="minor"/>
          </rPr>
          <t>の場合はコチラに入力してください。</t>
        </r>
      </text>
    </comment>
    <comment ref="AU29" authorId="0" shapeId="0">
      <text>
        <r>
          <rPr>
            <b/>
            <sz val="10"/>
            <color indexed="81"/>
            <rFont val="游ゴシック"/>
            <family val="3"/>
            <charset val="128"/>
            <scheme val="minor"/>
          </rPr>
          <t>【担当者】</t>
        </r>
        <r>
          <rPr>
            <sz val="10"/>
            <color indexed="81"/>
            <rFont val="游ゴシック"/>
            <family val="3"/>
            <charset val="128"/>
            <scheme val="minor"/>
          </rPr>
          <t>(全角)
 貴社ご担当者の氏名を入力してください。</t>
        </r>
      </text>
    </comment>
    <comment ref="I30" authorId="0" shapeId="0">
      <text>
        <r>
          <rPr>
            <b/>
            <sz val="10"/>
            <color indexed="81"/>
            <rFont val="游ゴシック"/>
            <family val="3"/>
            <charset val="128"/>
            <scheme val="minor"/>
          </rPr>
          <t>【施工期間等】</t>
        </r>
        <r>
          <rPr>
            <sz val="10"/>
            <color indexed="81"/>
            <rFont val="游ゴシック"/>
            <family val="3"/>
            <charset val="128"/>
            <scheme val="minor"/>
          </rPr>
          <t xml:space="preserve">
 施工期間、リース期間、納品日 etc
 (西暦入力) YYYY/MM/DD ～ YYYY/MM/DD</t>
        </r>
      </text>
    </comment>
    <comment ref="I32" authorId="0" shapeId="0">
      <text>
        <r>
          <rPr>
            <b/>
            <sz val="10"/>
            <color indexed="81"/>
            <rFont val="游ゴシック"/>
            <family val="3"/>
            <charset val="128"/>
            <scheme val="minor"/>
          </rPr>
          <t>【注文番号】</t>
        </r>
        <r>
          <rPr>
            <sz val="10"/>
            <color indexed="81"/>
            <rFont val="游ゴシック"/>
            <family val="3"/>
            <charset val="128"/>
            <scheme val="minor"/>
          </rPr>
          <t>(半角)
 弊社発行の注文書でご確認ください。</t>
        </r>
      </text>
    </comment>
  </commentList>
</comments>
</file>

<file path=xl/comments5.xml><?xml version="1.0" encoding="utf-8"?>
<comments xmlns="http://schemas.openxmlformats.org/spreadsheetml/2006/main">
  <authors>
    <author>h-ugajin</author>
  </authors>
  <commentList>
    <comment ref="A7" authorId="0" shapeId="0">
      <text>
        <r>
          <rPr>
            <sz val="9"/>
            <color indexed="81"/>
            <rFont val="MS P ゴシック"/>
            <family val="3"/>
            <charset val="128"/>
          </rPr>
          <t>名称欄をクリックしたときにセルの右に出てくる「▼」矢印から小計などの項目を選択すると、自動で集計する様に数式が入れてあります。</t>
        </r>
      </text>
    </comment>
    <comment ref="N7" authorId="0" shapeId="0">
      <text>
        <r>
          <rPr>
            <sz val="9"/>
            <color indexed="81"/>
            <rFont val="MS P ゴシック"/>
            <family val="3"/>
            <charset val="128"/>
          </rPr>
          <t>区分欄はセルを選択した際に右に出る「▼」矢印をクリックしてリストから選択して下さい。</t>
        </r>
      </text>
    </comment>
    <comment ref="P7" authorId="0" shapeId="0">
      <text>
        <r>
          <rPr>
            <sz val="9"/>
            <color indexed="81"/>
            <rFont val="MS P ゴシック"/>
            <family val="3"/>
            <charset val="128"/>
          </rPr>
          <t>表中の灰色のセルには数式が入力してある為、金額計算の端数は、この欄に金額を入力して調整して下さい。</t>
        </r>
      </text>
    </comment>
    <comment ref="T7" authorId="0" shapeId="0">
      <text>
        <r>
          <rPr>
            <sz val="9"/>
            <color indexed="81"/>
            <rFont val="MS P ゴシック"/>
            <family val="3"/>
            <charset val="128"/>
          </rPr>
          <t>表中の灰色のセルには数式が入力してある為、値引きについては、名称「値引き」を選択してからこの欄に金額を入力して調整して下さい。</t>
        </r>
      </text>
    </comment>
  </commentList>
</comments>
</file>

<file path=xl/comments6.xml><?xml version="1.0" encoding="utf-8"?>
<comments xmlns="http://schemas.openxmlformats.org/spreadsheetml/2006/main">
  <authors>
    <author>h-ugajin</author>
  </authors>
  <commentList>
    <comment ref="A7" authorId="0" shapeId="0">
      <text>
        <r>
          <rPr>
            <sz val="9"/>
            <color indexed="81"/>
            <rFont val="MS P ゴシック"/>
            <family val="3"/>
            <charset val="128"/>
          </rPr>
          <t>名称欄をクリックしたときにセルの右に出てくる「▼」矢印から小計などの項目を選択すると、自動で集計する様に数式が入れてあります。</t>
        </r>
      </text>
    </comment>
    <comment ref="N7" authorId="0" shapeId="0">
      <text>
        <r>
          <rPr>
            <sz val="9"/>
            <color indexed="81"/>
            <rFont val="MS P ゴシック"/>
            <family val="3"/>
            <charset val="128"/>
          </rPr>
          <t>区分欄はセルを選択した際に右に出る「▼」矢印をクリックしてリストから選択して下さい。</t>
        </r>
      </text>
    </comment>
    <comment ref="P7" authorId="0" shapeId="0">
      <text>
        <r>
          <rPr>
            <sz val="9"/>
            <color indexed="81"/>
            <rFont val="MS P ゴシック"/>
            <family val="3"/>
            <charset val="128"/>
          </rPr>
          <t>表中の灰色のセルには数式が入力してある為、金額計算の端数は、この欄に金額を入力して調整して下さい。</t>
        </r>
      </text>
    </comment>
    <comment ref="T7" authorId="0" shapeId="0">
      <text>
        <r>
          <rPr>
            <sz val="9"/>
            <color indexed="81"/>
            <rFont val="MS P ゴシック"/>
            <family val="3"/>
            <charset val="128"/>
          </rPr>
          <t>表中の灰色のセルには数式が入力してある為、値引きについては、名称「値引き」を選択してからこの欄に金額を入力して調整して下さい。</t>
        </r>
      </text>
    </comment>
  </commentList>
</comments>
</file>

<file path=xl/comments7.xml><?xml version="1.0" encoding="utf-8"?>
<comments xmlns="http://schemas.openxmlformats.org/spreadsheetml/2006/main">
  <authors>
    <author>virtual1</author>
  </authors>
  <commentList>
    <comment ref="P15" authorId="0" shapeId="0">
      <text>
        <r>
          <rPr>
            <b/>
            <sz val="10"/>
            <color indexed="81"/>
            <rFont val="游ゴシック"/>
            <family val="3"/>
            <charset val="128"/>
            <scheme val="minor"/>
          </rPr>
          <t>【取引先番号/コード】</t>
        </r>
        <r>
          <rPr>
            <sz val="10"/>
            <color indexed="81"/>
            <rFont val="游ゴシック"/>
            <family val="3"/>
            <charset val="128"/>
            <scheme val="minor"/>
          </rPr>
          <t>(半角9桁)
 新規取引会社におかれましては入力不要です。</t>
        </r>
      </text>
    </comment>
    <comment ref="P16" authorId="0" shapeId="0">
      <text>
        <r>
          <rPr>
            <b/>
            <sz val="10"/>
            <color indexed="81"/>
            <rFont val="游ゴシック"/>
            <family val="3"/>
            <charset val="128"/>
            <scheme val="minor"/>
          </rPr>
          <t>【会社名】</t>
        </r>
        <r>
          <rPr>
            <sz val="10"/>
            <color indexed="81"/>
            <rFont val="游ゴシック"/>
            <family val="3"/>
            <charset val="128"/>
            <scheme val="minor"/>
          </rPr>
          <t>(全角)
 ゴム印をご使用される場合は入力不要です。</t>
        </r>
      </text>
    </comment>
    <comment ref="M19" authorId="0" shapeId="0">
      <text>
        <r>
          <rPr>
            <b/>
            <sz val="10"/>
            <color indexed="81"/>
            <rFont val="游ゴシック"/>
            <family val="3"/>
            <charset val="128"/>
            <scheme val="minor"/>
          </rPr>
          <t>【担当者】</t>
        </r>
        <r>
          <rPr>
            <sz val="10"/>
            <color indexed="81"/>
            <rFont val="游ゴシック"/>
            <family val="3"/>
            <charset val="128"/>
            <scheme val="minor"/>
          </rPr>
          <t>(全角)
 弊社の工事担当者または依頼者の氏名を入力してください。</t>
        </r>
      </text>
    </comment>
  </commentList>
</comments>
</file>

<file path=xl/sharedStrings.xml><?xml version="1.0" encoding="utf-8"?>
<sst xmlns="http://schemas.openxmlformats.org/spreadsheetml/2006/main" count="331" uniqueCount="179">
  <si>
    <t>前月迄請求額</t>
  </si>
  <si>
    <t>当月請求額</t>
  </si>
  <si>
    <t>工事価額</t>
  </si>
  <si>
    <t>消費税額</t>
  </si>
  <si>
    <t>合計</t>
  </si>
  <si>
    <t>東武谷内田建設株式会社 御中</t>
  </si>
  <si>
    <t>下記の通りご請求いたします</t>
  </si>
  <si>
    <t>会 社 名</t>
  </si>
  <si>
    <t>円</t>
  </si>
  <si>
    <t>住　　所</t>
  </si>
  <si>
    <t>ＴＥＬ</t>
  </si>
  <si>
    <t>ＦＡＸ</t>
  </si>
  <si>
    <t>担当部署</t>
  </si>
  <si>
    <t>担当者</t>
  </si>
  <si>
    <t>ｅメール</t>
  </si>
  <si>
    <t>注文番号</t>
  </si>
  <si>
    <t>&lt;注意事項&gt;　</t>
  </si>
  <si>
    <t>契 約 金 額</t>
  </si>
  <si>
    <t>残　　額</t>
  </si>
  <si>
    <t>1.
2.
3.
4.
5.</t>
  </si>
  <si>
    <t>出来高(%)</t>
  </si>
  <si>
    <t>備考</t>
  </si>
  <si>
    <t>金融機関</t>
  </si>
  <si>
    <t>本支店</t>
  </si>
  <si>
    <t>種別</t>
  </si>
  <si>
    <t>口座番号</t>
  </si>
  <si>
    <t>口座名義</t>
  </si>
  <si>
    <t>形状仕様</t>
  </si>
  <si>
    <t>呼称</t>
  </si>
  <si>
    <t>数　量</t>
  </si>
  <si>
    <t>単　価</t>
  </si>
  <si>
    <t>備　考</t>
  </si>
  <si>
    <t>&lt;注意事項&gt;
振込先を変更するには、[銀行振込依頼書]を再提出して頂く必要があります。
詳しくは経理部までお問合せください。</t>
  </si>
  <si>
    <t>■お問合せ先</t>
  </si>
  <si>
    <t>請求書･お支払いに関するお問合せ</t>
  </si>
  <si>
    <t/>
  </si>
  <si>
    <t>請　　　　求　　　　書</t>
    <phoneticPr fontId="3"/>
  </si>
  <si>
    <t>－</t>
    <phoneticPr fontId="3"/>
  </si>
  <si>
    <t>内　　　　訳　　　　書</t>
    <phoneticPr fontId="3"/>
  </si>
  <si>
    <t>請求日</t>
    <rPh sb="2" eb="3">
      <t>ニチ</t>
    </rPh>
    <phoneticPr fontId="3"/>
  </si>
  <si>
    <t>工事契約有</t>
    <rPh sb="0" eb="2">
      <t>コウジ</t>
    </rPh>
    <rPh sb="4" eb="5">
      <t>ア</t>
    </rPh>
    <phoneticPr fontId="3"/>
  </si>
  <si>
    <t>一般・物品</t>
    <rPh sb="3" eb="5">
      <t>ブッピン</t>
    </rPh>
    <phoneticPr fontId="3"/>
  </si>
  <si>
    <t>担 当 者</t>
    <phoneticPr fontId="3"/>
  </si>
  <si>
    <t>カラーモード</t>
  </si>
  <si>
    <t>１部</t>
  </si>
  <si>
    <t>請求書No.</t>
    <phoneticPr fontId="3"/>
  </si>
  <si>
    <t>更新日</t>
    <rPh sb="0" eb="3">
      <t>コウシンビ</t>
    </rPh>
    <phoneticPr fontId="3"/>
  </si>
  <si>
    <t>請　　　　求　　　　書</t>
    <phoneticPr fontId="3"/>
  </si>
  <si>
    <t>登 録 番 号</t>
    <rPh sb="0" eb="1">
      <t>ノボル</t>
    </rPh>
    <rPh sb="2" eb="3">
      <t>ロク</t>
    </rPh>
    <rPh sb="4" eb="5">
      <t>バン</t>
    </rPh>
    <rPh sb="6" eb="7">
      <t>ゴウ</t>
    </rPh>
    <phoneticPr fontId="3"/>
  </si>
  <si>
    <t>㊞</t>
    <phoneticPr fontId="3"/>
  </si>
  <si>
    <t xml:space="preserve"> 10％対象</t>
    <rPh sb="4" eb="6">
      <t>タイショウ</t>
    </rPh>
    <phoneticPr fontId="3"/>
  </si>
  <si>
    <t xml:space="preserve"> 8％対象</t>
    <rPh sb="3" eb="5">
      <t>タイショウ</t>
    </rPh>
    <phoneticPr fontId="3"/>
  </si>
  <si>
    <t xml:space="preserve"> 8％対象(軽減)</t>
    <rPh sb="3" eb="5">
      <t>タイショウ</t>
    </rPh>
    <rPh sb="6" eb="8">
      <t>ケイゲン</t>
    </rPh>
    <phoneticPr fontId="3"/>
  </si>
  <si>
    <t xml:space="preserve"> 非課税・不課税</t>
    <rPh sb="1" eb="4">
      <t>ヒカゼイ</t>
    </rPh>
    <rPh sb="5" eb="8">
      <t>フカゼイ</t>
    </rPh>
    <phoneticPr fontId="3"/>
  </si>
  <si>
    <t>税 率 区 分</t>
    <rPh sb="0" eb="1">
      <t>ゼイ</t>
    </rPh>
    <rPh sb="2" eb="3">
      <t>リツ</t>
    </rPh>
    <rPh sb="4" eb="5">
      <t>ク</t>
    </rPh>
    <rPh sb="6" eb="7">
      <t>ブン</t>
    </rPh>
    <phoneticPr fontId="3"/>
  </si>
  <si>
    <t>税 抜 金 額</t>
    <rPh sb="0" eb="1">
      <t>ゼイ</t>
    </rPh>
    <rPh sb="2" eb="3">
      <t>ヌ</t>
    </rPh>
    <rPh sb="4" eb="5">
      <t>カネ</t>
    </rPh>
    <rPh sb="6" eb="7">
      <t>ガク</t>
    </rPh>
    <phoneticPr fontId="3"/>
  </si>
  <si>
    <t>消 費 税 額</t>
    <rPh sb="0" eb="1">
      <t>ショウ</t>
    </rPh>
    <rPh sb="2" eb="3">
      <t>ヒ</t>
    </rPh>
    <rPh sb="4" eb="5">
      <t>ゼイ</t>
    </rPh>
    <rPh sb="6" eb="7">
      <t>ガク</t>
    </rPh>
    <phoneticPr fontId="3"/>
  </si>
  <si>
    <t>税 込 金 額</t>
    <rPh sb="0" eb="1">
      <t>ゼイ</t>
    </rPh>
    <rPh sb="2" eb="3">
      <t>コ</t>
    </rPh>
    <rPh sb="4" eb="5">
      <t>カネ</t>
    </rPh>
    <rPh sb="6" eb="7">
      <t>ガク</t>
    </rPh>
    <phoneticPr fontId="3"/>
  </si>
  <si>
    <t>請 求 金 額</t>
    <phoneticPr fontId="3"/>
  </si>
  <si>
    <t>工 事 番 号</t>
    <phoneticPr fontId="3"/>
  </si>
  <si>
    <t>工 事 名 称</t>
    <rPh sb="4" eb="5">
      <t>メイ</t>
    </rPh>
    <rPh sb="6" eb="7">
      <t>ショウ</t>
    </rPh>
    <phoneticPr fontId="3"/>
  </si>
  <si>
    <t>( 納 入 場 所 )</t>
    <rPh sb="2" eb="3">
      <t>オサメ</t>
    </rPh>
    <rPh sb="4" eb="5">
      <t>イ</t>
    </rPh>
    <rPh sb="6" eb="7">
      <t>バ</t>
    </rPh>
    <rPh sb="8" eb="9">
      <t>ショ</t>
    </rPh>
    <phoneticPr fontId="3"/>
  </si>
  <si>
    <t>適用
税率</t>
    <rPh sb="0" eb="2">
      <t>テキヨウ</t>
    </rPh>
    <rPh sb="3" eb="5">
      <t>ゼイリツ</t>
    </rPh>
    <phoneticPr fontId="3"/>
  </si>
  <si>
    <t>施工期間等</t>
    <rPh sb="0" eb="2">
      <t>セコウ</t>
    </rPh>
    <rPh sb="2" eb="4">
      <t>キカン</t>
    </rPh>
    <rPh sb="4" eb="5">
      <t>トウ</t>
    </rPh>
    <phoneticPr fontId="3"/>
  </si>
  <si>
    <t>(単位：円)</t>
    <rPh sb="1" eb="3">
      <t>タンイ</t>
    </rPh>
    <rPh sb="4" eb="5">
      <t>エン</t>
    </rPh>
    <phoneticPr fontId="3"/>
  </si>
  <si>
    <t>形 状 仕 様</t>
    <phoneticPr fontId="3"/>
  </si>
  <si>
    <t>取引先番号</t>
    <rPh sb="3" eb="5">
      <t>バンゴウ</t>
    </rPh>
    <phoneticPr fontId="3"/>
  </si>
  <si>
    <t>税 抜 合 計</t>
    <rPh sb="0" eb="1">
      <t>ゼイ</t>
    </rPh>
    <rPh sb="2" eb="3">
      <t>ヌ</t>
    </rPh>
    <rPh sb="4" eb="5">
      <t>ゴウ</t>
    </rPh>
    <rPh sb="6" eb="7">
      <t>ケイ</t>
    </rPh>
    <phoneticPr fontId="3"/>
  </si>
  <si>
    <t>名　称</t>
    <phoneticPr fontId="3"/>
  </si>
  <si>
    <t>取引年月日</t>
    <rPh sb="0" eb="5">
      <t>トリヒキネンガッピ</t>
    </rPh>
    <phoneticPr fontId="3"/>
  </si>
  <si>
    <t>名　称</t>
    <phoneticPr fontId="3"/>
  </si>
  <si>
    <t>弊社発行の注文書に記載されて
いる注文番号を必ず記入してくだ
さい。
注文契約単位で請求書を作成して
ください。
契約締結後の支払いとなります。
出来高請求の場合は、明細書を
必ず添付してください。
振込先を変更するには、[銀行振込
依頼書]を再提出して頂く必要があ
ります。
詳しくは経理部までお問合せください。</t>
    <rPh sb="0" eb="2">
      <t>ヘイシャ</t>
    </rPh>
    <rPh sb="76" eb="81">
      <t>デキダカセイキュウ</t>
    </rPh>
    <rPh sb="82" eb="84">
      <t>バアイ</t>
    </rPh>
    <rPh sb="86" eb="89">
      <t>メイサイショ</t>
    </rPh>
    <rPh sb="93" eb="95">
      <t>テンプ</t>
    </rPh>
    <phoneticPr fontId="3"/>
  </si>
  <si>
    <t>東武谷内田建設株式会社　経理部</t>
    <rPh sb="0" eb="2">
      <t>トウブ</t>
    </rPh>
    <rPh sb="2" eb="5">
      <t>ヤチダ</t>
    </rPh>
    <rPh sb="5" eb="7">
      <t>ケンセツ</t>
    </rPh>
    <rPh sb="7" eb="11">
      <t>カブシキガイシャ</t>
    </rPh>
    <rPh sb="12" eb="15">
      <t>ケイリブ</t>
    </rPh>
    <phoneticPr fontId="3"/>
  </si>
  <si>
    <t>TEL　０３－３６２５－１０１１</t>
    <phoneticPr fontId="3"/>
  </si>
  <si>
    <t>パソコン環境</t>
    <phoneticPr fontId="3"/>
  </si>
  <si>
    <t>用紙サイズ</t>
    <phoneticPr fontId="3"/>
  </si>
  <si>
    <t>〒１３１－８５２４　　東京都墨田区向島 ３－４４－４</t>
    <rPh sb="17" eb="19">
      <t>ムコウジマ</t>
    </rPh>
    <phoneticPr fontId="3"/>
  </si>
  <si>
    <t>※端数処理</t>
    <rPh sb="1" eb="5">
      <t>ハスウショリ</t>
    </rPh>
    <phoneticPr fontId="3"/>
  </si>
  <si>
    <t>工事情報等入力シート</t>
    <rPh sb="0" eb="4">
      <t>コウジジョウホウ</t>
    </rPh>
    <rPh sb="4" eb="5">
      <t>トウ</t>
    </rPh>
    <rPh sb="5" eb="7">
      <t>ニュウリョク</t>
    </rPh>
    <phoneticPr fontId="3"/>
  </si>
  <si>
    <t>四捨五入</t>
  </si>
  <si>
    <t>提出部数</t>
    <phoneticPr fontId="3"/>
  </si>
  <si>
    <t>補足</t>
    <phoneticPr fontId="3"/>
  </si>
  <si>
    <t>１部</t>
    <phoneticPr fontId="3"/>
  </si>
  <si>
    <t xml:space="preserve"> 出来高締日</t>
    <phoneticPr fontId="3"/>
  </si>
  <si>
    <t xml:space="preserve"> 請求書受付締切日</t>
    <phoneticPr fontId="3"/>
  </si>
  <si>
    <t xml:space="preserve"> 請求書提出先</t>
    <phoneticPr fontId="3"/>
  </si>
  <si>
    <t xml:space="preserve"> 支払日</t>
    <phoneticPr fontId="3"/>
  </si>
  <si>
    <t xml:space="preserve"> 支払方法</t>
    <phoneticPr fontId="3"/>
  </si>
  <si>
    <t>①</t>
    <phoneticPr fontId="3"/>
  </si>
  <si>
    <t>②</t>
    <phoneticPr fontId="3"/>
  </si>
  <si>
    <t>③</t>
    <phoneticPr fontId="3"/>
  </si>
  <si>
    <t>④</t>
    <phoneticPr fontId="3"/>
  </si>
  <si>
    <t>■請求書の提出について</t>
    <rPh sb="5" eb="7">
      <t>テイシュツ</t>
    </rPh>
    <phoneticPr fontId="3"/>
  </si>
  <si>
    <t xml:space="preserve"> 毎月末日締め</t>
    <phoneticPr fontId="3"/>
  </si>
  <si>
    <t xml:space="preserve"> 毎月末日(必着)</t>
    <rPh sb="1" eb="3">
      <t>マイツキ</t>
    </rPh>
    <rPh sb="3" eb="5">
      <t>マツジツ</t>
    </rPh>
    <rPh sb="6" eb="8">
      <t>ヒッチャク</t>
    </rPh>
    <phoneticPr fontId="5"/>
  </si>
  <si>
    <t xml:space="preserve"> 本社事務所 経理部 (下記参照)</t>
    <rPh sb="1" eb="3">
      <t>ホンシャ</t>
    </rPh>
    <rPh sb="3" eb="6">
      <t>ジムショ</t>
    </rPh>
    <rPh sb="7" eb="9">
      <t>ケイリ</t>
    </rPh>
    <rPh sb="9" eb="10">
      <t>ブ</t>
    </rPh>
    <rPh sb="12" eb="14">
      <t>カキ</t>
    </rPh>
    <rPh sb="14" eb="16">
      <t>サンショウ</t>
    </rPh>
    <phoneticPr fontId="5"/>
  </si>
  <si>
    <t xml:space="preserve"> 翌々月１０日 (締日から約４０日後)</t>
    <rPh sb="1" eb="4">
      <t>ヨクヨクゲツ</t>
    </rPh>
    <rPh sb="6" eb="7">
      <t>ニチ</t>
    </rPh>
    <rPh sb="9" eb="10">
      <t>シ</t>
    </rPh>
    <rPh sb="10" eb="11">
      <t>ニチ</t>
    </rPh>
    <rPh sb="13" eb="14">
      <t>ヤク</t>
    </rPh>
    <phoneticPr fontId="5"/>
  </si>
  <si>
    <r>
      <t>なお、請求印については、既に</t>
    </r>
    <r>
      <rPr>
        <u/>
        <sz val="9.5"/>
        <rFont val="游ゴシック"/>
        <family val="3"/>
        <charset val="128"/>
        <scheme val="minor"/>
      </rPr>
      <t>銀行振込依頼書にてお届けいただいております請求印に限らせていただきます。</t>
    </r>
    <rPh sb="3" eb="5">
      <t>セイキュウ</t>
    </rPh>
    <rPh sb="5" eb="6">
      <t>イン</t>
    </rPh>
    <rPh sb="12" eb="13">
      <t>スデ</t>
    </rPh>
    <rPh sb="14" eb="16">
      <t>ギンコウ</t>
    </rPh>
    <rPh sb="23" eb="25">
      <t>オトド</t>
    </rPh>
    <rPh sb="35" eb="37">
      <t>セイキュウ</t>
    </rPh>
    <rPh sb="37" eb="38">
      <t>イン</t>
    </rPh>
    <rPh sb="39" eb="40">
      <t>カギ</t>
    </rPh>
    <phoneticPr fontId="5"/>
  </si>
  <si>
    <t>FAX　０３－３６２５－６９５１</t>
    <phoneticPr fontId="3"/>
  </si>
  <si>
    <t>※土日・祝祭日の場合も変更はありません</t>
    <phoneticPr fontId="3"/>
  </si>
  <si>
    <t>※営業所・作業所等への提出はご遠慮ください</t>
    <phoneticPr fontId="3"/>
  </si>
  <si>
    <t>※銀行振込依頼書でご指定の金融機関口座へお振込み</t>
    <phoneticPr fontId="3"/>
  </si>
  <si>
    <t>№</t>
    <phoneticPr fontId="3"/>
  </si>
  <si>
    <t xml:space="preserve"> 提出は任意です。請求書を複数発行される場合にご利用ください。</t>
    <rPh sb="9" eb="12">
      <t>セイキュウショ</t>
    </rPh>
    <rPh sb="15" eb="17">
      <t>ハッコウ</t>
    </rPh>
    <rPh sb="20" eb="22">
      <t>バアイ</t>
    </rPh>
    <rPh sb="24" eb="26">
      <t>リヨウ</t>
    </rPh>
    <phoneticPr fontId="3"/>
  </si>
  <si>
    <t xml:space="preserve"> 適格請求書発行事業者登録済みのお取引先様が対象です。(紙出力のみ)</t>
    <rPh sb="1" eb="6">
      <t>テキカクセイキュウショ</t>
    </rPh>
    <rPh sb="6" eb="8">
      <t>ハッコウ</t>
    </rPh>
    <rPh sb="8" eb="11">
      <t>ジギョウシャ</t>
    </rPh>
    <rPh sb="11" eb="13">
      <t>トウロク</t>
    </rPh>
    <rPh sb="13" eb="14">
      <t>ズ</t>
    </rPh>
    <rPh sb="17" eb="20">
      <t>トリヒキサキ</t>
    </rPh>
    <rPh sb="20" eb="21">
      <t>サマ</t>
    </rPh>
    <rPh sb="22" eb="24">
      <t>タイショウ</t>
    </rPh>
    <rPh sb="29" eb="31">
      <t>シュツリョク</t>
    </rPh>
    <phoneticPr fontId="3"/>
  </si>
  <si>
    <t>○振込先または請求印の変更をご希望の場合は、お手数ですが弊社 経理部までお問合せください。</t>
    <rPh sb="28" eb="30">
      <t>ヘイシャ</t>
    </rPh>
    <phoneticPr fontId="3"/>
  </si>
  <si>
    <t>Microsoft Excel 2016 以降推奨</t>
    <rPh sb="23" eb="25">
      <t>スイショウ</t>
    </rPh>
    <phoneticPr fontId="3"/>
  </si>
  <si>
    <t xml:space="preserve"> 銀行振込</t>
    <rPh sb="1" eb="3">
      <t>ギンコウ</t>
    </rPh>
    <phoneticPr fontId="3"/>
  </si>
  <si>
    <t xml:space="preserve"> 振込手数料</t>
    <rPh sb="1" eb="6">
      <t>フリコミテスウリョウ</t>
    </rPh>
    <phoneticPr fontId="3"/>
  </si>
  <si>
    <t xml:space="preserve"> ※10日が土日､祝祭日､金融機関休業日の場合は翌営業日</t>
    <rPh sb="4" eb="5">
      <t>ニチ</t>
    </rPh>
    <phoneticPr fontId="3"/>
  </si>
  <si>
    <t xml:space="preserve"> 銀行振込時の振込手数料は貴社にてご負担願います。</t>
    <rPh sb="1" eb="6">
      <t>ギンコウフリコミジ</t>
    </rPh>
    <rPh sb="7" eb="9">
      <t>フリコミ</t>
    </rPh>
    <rPh sb="9" eb="12">
      <t>テスウリョウ</t>
    </rPh>
    <rPh sb="13" eb="15">
      <t>キシャ</t>
    </rPh>
    <rPh sb="18" eb="20">
      <t>フタン</t>
    </rPh>
    <rPh sb="20" eb="21">
      <t>ネガ</t>
    </rPh>
    <phoneticPr fontId="3"/>
  </si>
  <si>
    <r>
      <t xml:space="preserve"> (例) 10月末締め</t>
    </r>
    <r>
      <rPr>
        <sz val="8"/>
        <rFont val="游ゴシック"/>
        <family val="3"/>
        <charset val="128"/>
        <scheme val="minor"/>
      </rPr>
      <t xml:space="preserve"> ▶</t>
    </r>
    <r>
      <rPr>
        <sz val="10"/>
        <rFont val="游ゴシック"/>
        <family val="3"/>
        <charset val="128"/>
        <scheme val="minor"/>
      </rPr>
      <t xml:space="preserve"> 12月10日支払い　</t>
    </r>
    <phoneticPr fontId="3"/>
  </si>
  <si>
    <t>⑤</t>
    <phoneticPr fontId="3"/>
  </si>
  <si>
    <t xml:space="preserve"> 一般・物品</t>
    <rPh sb="1" eb="3">
      <t>イッパン</t>
    </rPh>
    <rPh sb="4" eb="6">
      <t>ブッピン</t>
    </rPh>
    <phoneticPr fontId="3"/>
  </si>
  <si>
    <t xml:space="preserve"> 工事契約有</t>
    <rPh sb="1" eb="6">
      <t>コウジケイヤクアリ</t>
    </rPh>
    <phoneticPr fontId="3"/>
  </si>
  <si>
    <t>ワークシートには、貴社の適格請求書以外の様式がありますので、必要事項を入力・印刷の上ご提出ください。</t>
    <rPh sb="9" eb="11">
      <t>キシャ</t>
    </rPh>
    <rPh sb="12" eb="17">
      <t>テキカクセイキュウショ</t>
    </rPh>
    <rPh sb="17" eb="19">
      <t>イガイ</t>
    </rPh>
    <rPh sb="20" eb="22">
      <t>ヨウシキ</t>
    </rPh>
    <rPh sb="41" eb="42">
      <t>ウエ</t>
    </rPh>
    <phoneticPr fontId="3"/>
  </si>
  <si>
    <t>様式名 (ワークシート名)</t>
    <rPh sb="0" eb="2">
      <t>ヨウシキ</t>
    </rPh>
    <rPh sb="2" eb="3">
      <t>メイ</t>
    </rPh>
    <rPh sb="11" eb="12">
      <t>メイ</t>
    </rPh>
    <phoneticPr fontId="3"/>
  </si>
  <si>
    <t xml:space="preserve"> その他</t>
    <rPh sb="3" eb="4">
      <t>タ</t>
    </rPh>
    <phoneticPr fontId="3"/>
  </si>
  <si>
    <t xml:space="preserve"> 注文書・請書契約以外の請求時にご利用ください。</t>
    <rPh sb="9" eb="11">
      <t>イガイ</t>
    </rPh>
    <rPh sb="12" eb="14">
      <t>セイキュウ</t>
    </rPh>
    <rPh sb="14" eb="15">
      <t>ジ</t>
    </rPh>
    <rPh sb="17" eb="19">
      <t>リヨウ</t>
    </rPh>
    <phoneticPr fontId="3"/>
  </si>
  <si>
    <t xml:space="preserve"> 注文書・請書契約の請求時にご利用ください。(工事契約単位)</t>
    <rPh sb="10" eb="12">
      <t>セイキュウ</t>
    </rPh>
    <rPh sb="12" eb="13">
      <t>ジ</t>
    </rPh>
    <rPh sb="15" eb="17">
      <t>リヨウ</t>
    </rPh>
    <rPh sb="23" eb="29">
      <t>コウジケイヤクタンイ</t>
    </rPh>
    <phoneticPr fontId="3"/>
  </si>
  <si>
    <t xml:space="preserve"> 貴社の適格請求書に添付が必要です。</t>
    <rPh sb="1" eb="3">
      <t>キシャ</t>
    </rPh>
    <rPh sb="4" eb="9">
      <t>テキカクセイキュウショ</t>
    </rPh>
    <rPh sb="10" eb="12">
      <t>テンプ</t>
    </rPh>
    <rPh sb="13" eb="15">
      <t>ヒツヨウ</t>
    </rPh>
    <phoneticPr fontId="3"/>
  </si>
  <si>
    <t>出来高内訳書(10％用)</t>
    <rPh sb="0" eb="1">
      <t>デ</t>
    </rPh>
    <rPh sb="1" eb="2">
      <t>ライ</t>
    </rPh>
    <rPh sb="2" eb="3">
      <t>コウ</t>
    </rPh>
    <rPh sb="3" eb="4">
      <t>ウチ</t>
    </rPh>
    <rPh sb="4" eb="5">
      <t>ワケ</t>
    </rPh>
    <rPh sb="5" eb="6">
      <t>ショ</t>
    </rPh>
    <rPh sb="10" eb="11">
      <t>ヨウ</t>
    </rPh>
    <phoneticPr fontId="54"/>
  </si>
  <si>
    <t>区分に「非・不」とあるものは非課税取引又は不課税取引</t>
    <rPh sb="0" eb="2">
      <t>クブン</t>
    </rPh>
    <rPh sb="4" eb="5">
      <t>ヒ</t>
    </rPh>
    <rPh sb="6" eb="7">
      <t>フ</t>
    </rPh>
    <rPh sb="14" eb="17">
      <t>ヒカゼイ</t>
    </rPh>
    <rPh sb="17" eb="19">
      <t>トリヒキ</t>
    </rPh>
    <rPh sb="19" eb="20">
      <t>マタ</t>
    </rPh>
    <rPh sb="21" eb="26">
      <t>フカゼイトリヒキ</t>
    </rPh>
    <phoneticPr fontId="5"/>
  </si>
  <si>
    <t>名称</t>
    <rPh sb="0" eb="1">
      <t>ナ</t>
    </rPh>
    <rPh sb="1" eb="2">
      <t>ショウ</t>
    </rPh>
    <phoneticPr fontId="54"/>
  </si>
  <si>
    <r>
      <t xml:space="preserve"> </t>
    </r>
    <r>
      <rPr>
        <sz val="10"/>
        <color indexed="63"/>
        <rFont val="ＭＳ Ｐゴシック"/>
        <family val="3"/>
        <charset val="128"/>
      </rPr>
      <t>契約金額</t>
    </r>
    <phoneticPr fontId="54"/>
  </si>
  <si>
    <t>前月迄請求額</t>
    <rPh sb="0" eb="3">
      <t>ゼンゲツマデ</t>
    </rPh>
    <rPh sb="3" eb="6">
      <t>セイキュウガク</t>
    </rPh>
    <phoneticPr fontId="54"/>
  </si>
  <si>
    <t>当月請求額</t>
    <rPh sb="0" eb="5">
      <t>トウゲツセイキュウガク</t>
    </rPh>
    <phoneticPr fontId="54"/>
  </si>
  <si>
    <t>残額</t>
    <rPh sb="0" eb="1">
      <t>ザン</t>
    </rPh>
    <rPh sb="1" eb="2">
      <t>ガク</t>
    </rPh>
    <phoneticPr fontId="54"/>
  </si>
  <si>
    <t>区分</t>
    <rPh sb="0" eb="2">
      <t>クブン</t>
    </rPh>
    <phoneticPr fontId="5"/>
  </si>
  <si>
    <t>備考</t>
    <phoneticPr fontId="54"/>
  </si>
  <si>
    <t>金額端数調整欄</t>
    <rPh sb="0" eb="2">
      <t>キンガク</t>
    </rPh>
    <rPh sb="2" eb="6">
      <t>ハスウチョウセイ</t>
    </rPh>
    <rPh sb="6" eb="7">
      <t>ラン</t>
    </rPh>
    <phoneticPr fontId="5"/>
  </si>
  <si>
    <t>値引き入力欄</t>
    <rPh sb="0" eb="2">
      <t>ネビ</t>
    </rPh>
    <rPh sb="3" eb="6">
      <t>ニュウリョクラン</t>
    </rPh>
    <phoneticPr fontId="5"/>
  </si>
  <si>
    <t>呼称</t>
    <rPh sb="0" eb="2">
      <t>コショウ</t>
    </rPh>
    <phoneticPr fontId="54"/>
  </si>
  <si>
    <t>数量</t>
    <phoneticPr fontId="54"/>
  </si>
  <si>
    <t>単価</t>
    <phoneticPr fontId="54"/>
  </si>
  <si>
    <t>金額</t>
    <rPh sb="0" eb="1">
      <t>キン</t>
    </rPh>
    <rPh sb="1" eb="2">
      <t>ガク</t>
    </rPh>
    <phoneticPr fontId="54"/>
  </si>
  <si>
    <t>出来高</t>
    <rPh sb="0" eb="3">
      <t>デキダカ</t>
    </rPh>
    <phoneticPr fontId="5"/>
  </si>
  <si>
    <t>契</t>
    <rPh sb="0" eb="1">
      <t>ケイ</t>
    </rPh>
    <phoneticPr fontId="5"/>
  </si>
  <si>
    <t>前</t>
    <rPh sb="0" eb="1">
      <t>ゼン</t>
    </rPh>
    <phoneticPr fontId="5"/>
  </si>
  <si>
    <t>当</t>
    <rPh sb="0" eb="1">
      <t>トウ</t>
    </rPh>
    <phoneticPr fontId="5"/>
  </si>
  <si>
    <t>残</t>
    <rPh sb="0" eb="1">
      <t>ザン</t>
    </rPh>
    <phoneticPr fontId="5"/>
  </si>
  <si>
    <t>前月迄</t>
    <rPh sb="0" eb="3">
      <t>ゼンゲツマデ</t>
    </rPh>
    <phoneticPr fontId="5"/>
  </si>
  <si>
    <t>当月</t>
    <rPh sb="0" eb="2">
      <t>トウゲツ</t>
    </rPh>
    <phoneticPr fontId="5"/>
  </si>
  <si>
    <t>区分に「※」とあるものは軽減税率対象取引</t>
    <rPh sb="0" eb="2">
      <t>クブン</t>
    </rPh>
    <rPh sb="12" eb="14">
      <t>ケイゲン</t>
    </rPh>
    <rPh sb="14" eb="16">
      <t>ゼイリツ</t>
    </rPh>
    <rPh sb="16" eb="18">
      <t>タイショウ</t>
    </rPh>
    <rPh sb="18" eb="20">
      <t>トリヒキ</t>
    </rPh>
    <phoneticPr fontId="5"/>
  </si>
  <si>
    <t>■支払条件等</t>
    <rPh sb="3" eb="5">
      <t>ジョウケン</t>
    </rPh>
    <phoneticPr fontId="3"/>
  </si>
  <si>
    <t xml:space="preserve"> 請求書に添付が必要です。(全額請求の場合は任意)</t>
    <rPh sb="1" eb="4">
      <t>セイキュウショ</t>
    </rPh>
    <rPh sb="5" eb="7">
      <t>テンプ</t>
    </rPh>
    <rPh sb="8" eb="10">
      <t>ヒツヨウ</t>
    </rPh>
    <rPh sb="14" eb="18">
      <t>ゼンガクセイキュウ</t>
    </rPh>
    <rPh sb="19" eb="21">
      <t>バアイ</t>
    </rPh>
    <rPh sb="22" eb="24">
      <t>ニンイ</t>
    </rPh>
    <phoneticPr fontId="3"/>
  </si>
  <si>
    <t xml:space="preserve"> 貴社の適格請求書に添付が必要です。(全額請求の場合は任意)</t>
    <rPh sb="1" eb="3">
      <t>キシャ</t>
    </rPh>
    <rPh sb="4" eb="6">
      <t>テキカク</t>
    </rPh>
    <rPh sb="6" eb="9">
      <t>セイキュウショ</t>
    </rPh>
    <rPh sb="10" eb="12">
      <t>テンプ</t>
    </rPh>
    <rPh sb="13" eb="15">
      <t>ヒツヨウ</t>
    </rPh>
    <phoneticPr fontId="3"/>
  </si>
  <si>
    <t>請 求 書 No.</t>
    <rPh sb="0" eb="1">
      <t>ショウ</t>
    </rPh>
    <rPh sb="2" eb="3">
      <t>モトム</t>
    </rPh>
    <rPh sb="4" eb="5">
      <t>ショ</t>
    </rPh>
    <phoneticPr fontId="3"/>
  </si>
  <si>
    <t>Ａ４</t>
    <phoneticPr fontId="3"/>
  </si>
  <si>
    <t xml:space="preserve"> 請求書 (一般・物品)</t>
    <phoneticPr fontId="3"/>
  </si>
  <si>
    <r>
      <t xml:space="preserve"> 内訳書</t>
    </r>
    <r>
      <rPr>
        <sz val="10"/>
        <color rgb="FF0066FF"/>
        <rFont val="游ゴシック"/>
        <family val="3"/>
        <charset val="128"/>
        <scheme val="minor"/>
      </rPr>
      <t/>
    </r>
    <phoneticPr fontId="3"/>
  </si>
  <si>
    <t xml:space="preserve"> 工事情報等入力シート</t>
    <rPh sb="1" eb="6">
      <t>コウジジョウホウトウ</t>
    </rPh>
    <rPh sb="6" eb="8">
      <t>ニュウリョク</t>
    </rPh>
    <phoneticPr fontId="3"/>
  </si>
  <si>
    <t xml:space="preserve"> 請求書 (工事契約有)</t>
    <phoneticPr fontId="3"/>
  </si>
  <si>
    <r>
      <t xml:space="preserve"> 出来高内訳書</t>
    </r>
    <r>
      <rPr>
        <b/>
        <sz val="10"/>
        <color rgb="FF009900"/>
        <rFont val="游ゴシック"/>
        <family val="3"/>
        <charset val="128"/>
        <scheme val="minor"/>
      </rPr>
      <t>〈貴社様式可〉</t>
    </r>
    <rPh sb="1" eb="4">
      <t>デキダカ</t>
    </rPh>
    <rPh sb="4" eb="7">
      <t>ウチワケショ</t>
    </rPh>
    <phoneticPr fontId="3"/>
  </si>
  <si>
    <r>
      <t xml:space="preserve"> 請求総括表</t>
    </r>
    <r>
      <rPr>
        <b/>
        <sz val="10"/>
        <color rgb="FF009900"/>
        <rFont val="游ゴシック"/>
        <family val="3"/>
        <charset val="128"/>
        <scheme val="minor"/>
      </rPr>
      <t>〈貴社様式可〉</t>
    </r>
    <rPh sb="1" eb="3">
      <t>セイキュウ</t>
    </rPh>
    <phoneticPr fontId="3"/>
  </si>
  <si>
    <r>
      <t>モノクロ (白黒)　</t>
    </r>
    <r>
      <rPr>
        <sz val="9"/>
        <color rgb="FFFF0000"/>
        <rFont val="游ゴシック"/>
        <family val="3"/>
        <charset val="128"/>
        <scheme val="minor"/>
      </rPr>
      <t>※カラー印刷はご遠慮ください</t>
    </r>
    <rPh sb="6" eb="8">
      <t>シロクロ</t>
    </rPh>
    <rPh sb="14" eb="16">
      <t>インサツ</t>
    </rPh>
    <rPh sb="18" eb="20">
      <t>エンリョ</t>
    </rPh>
    <phoneticPr fontId="3"/>
  </si>
  <si>
    <t>※会社印(請求印)の押印は不要です</t>
    <phoneticPr fontId="5"/>
  </si>
  <si>
    <t>合　　計</t>
    <phoneticPr fontId="5"/>
  </si>
  <si>
    <t>備　　考</t>
    <phoneticPr fontId="5"/>
  </si>
  <si>
    <t>▼ [工事契約有] かつ [貴社 適格請求書] をご提出の場合は以下に入力が必要です。(ご案内シート④参照)</t>
    <rPh sb="3" eb="7">
      <t>コウジケイヤク</t>
    </rPh>
    <rPh sb="7" eb="8">
      <t>アリ</t>
    </rPh>
    <rPh sb="14" eb="16">
      <t>キシャ</t>
    </rPh>
    <rPh sb="17" eb="22">
      <t>テキカクセイキュウショ</t>
    </rPh>
    <rPh sb="26" eb="28">
      <t>テイシュツ</t>
    </rPh>
    <rPh sb="29" eb="31">
      <t>バアイ</t>
    </rPh>
    <rPh sb="32" eb="34">
      <t>イカ</t>
    </rPh>
    <rPh sb="35" eb="37">
      <t>ニュウリョク</t>
    </rPh>
    <rPh sb="38" eb="40">
      <t>ヒツヨウ</t>
    </rPh>
    <rPh sb="45" eb="47">
      <t>アンナイ</t>
    </rPh>
    <rPh sb="51" eb="53">
      <t>サンショウ</t>
    </rPh>
    <phoneticPr fontId="5"/>
  </si>
  <si>
    <t xml:space="preserve"> 請求書で内訳(明細)の入力行が不足している場合にご利用ください。</t>
    <rPh sb="1" eb="4">
      <t>セイキュウショ</t>
    </rPh>
    <rPh sb="12" eb="14">
      <t>ニュウリョク</t>
    </rPh>
    <rPh sb="14" eb="15">
      <t>ギョウ</t>
    </rPh>
    <rPh sb="16" eb="18">
      <t>フソク</t>
    </rPh>
    <rPh sb="26" eb="28">
      <t>リヨウ</t>
    </rPh>
    <phoneticPr fontId="3"/>
  </si>
  <si>
    <t>注意事項等</t>
    <rPh sb="0" eb="4">
      <t>チュウイジコウ</t>
    </rPh>
    <rPh sb="4" eb="5">
      <t>トウ</t>
    </rPh>
    <phoneticPr fontId="3"/>
  </si>
  <si>
    <t>請求書はお取引先様の状況に合わせて、以下①～④の何れかをご提出ください。</t>
    <rPh sb="0" eb="3">
      <t>セイキュウショ</t>
    </rPh>
    <rPh sb="5" eb="9">
      <t>トリヒキサキサマ</t>
    </rPh>
    <rPh sb="10" eb="12">
      <t>ジョウキョウ</t>
    </rPh>
    <rPh sb="13" eb="14">
      <t>ア</t>
    </rPh>
    <rPh sb="18" eb="20">
      <t>イカ</t>
    </rPh>
    <rPh sb="24" eb="25">
      <t>イヅ</t>
    </rPh>
    <rPh sb="29" eb="31">
      <t>テイシュツ</t>
    </rPh>
    <phoneticPr fontId="5"/>
  </si>
  <si>
    <t>請 求 書 No.</t>
    <phoneticPr fontId="5"/>
  </si>
  <si>
    <t>出来高内訳書(8％用)</t>
    <phoneticPr fontId="5"/>
  </si>
  <si>
    <t>請 求 総 括 表</t>
    <rPh sb="0" eb="1">
      <t>ショウ</t>
    </rPh>
    <rPh sb="2" eb="3">
      <t>モトム</t>
    </rPh>
    <rPh sb="4" eb="5">
      <t>フサ</t>
    </rPh>
    <rPh sb="6" eb="7">
      <t>クク</t>
    </rPh>
    <rPh sb="8" eb="9">
      <t>ヒョウ</t>
    </rPh>
    <phoneticPr fontId="3"/>
  </si>
  <si>
    <t>請求金額合計 (税込)</t>
    <rPh sb="8" eb="10">
      <t>ゼイコミ</t>
    </rPh>
    <phoneticPr fontId="3"/>
  </si>
  <si>
    <t>会　 社　 名</t>
    <phoneticPr fontId="3"/>
  </si>
  <si>
    <t>請求書№</t>
    <rPh sb="2" eb="3">
      <t>ショ</t>
    </rPh>
    <phoneticPr fontId="3"/>
  </si>
  <si>
    <t>工事名称</t>
  </si>
  <si>
    <t>工事番号</t>
    <rPh sb="0" eb="2">
      <t>コウジ</t>
    </rPh>
    <rPh sb="2" eb="4">
      <t>バンゴウ</t>
    </rPh>
    <phoneticPr fontId="3"/>
  </si>
  <si>
    <t>担当者</t>
    <rPh sb="0" eb="3">
      <t>タントウシャ</t>
    </rPh>
    <phoneticPr fontId="3"/>
  </si>
  <si>
    <t>税込金額</t>
    <rPh sb="0" eb="2">
      <t>ゼイコ</t>
    </rPh>
    <rPh sb="2" eb="4">
      <t>キンガク</t>
    </rPh>
    <phoneticPr fontId="3"/>
  </si>
  <si>
    <t>備考</t>
    <rPh sb="0" eb="1">
      <t>ソナエ</t>
    </rPh>
    <rPh sb="1" eb="2">
      <t>コウ</t>
    </rPh>
    <phoneticPr fontId="3"/>
  </si>
  <si>
    <r>
      <t xml:space="preserve"> </t>
    </r>
    <r>
      <rPr>
        <b/>
        <sz val="10"/>
        <color rgb="FF0066FF"/>
        <rFont val="游ゴシック"/>
        <family val="3"/>
        <charset val="128"/>
        <scheme val="minor"/>
      </rPr>
      <t>貴社 適格請求書 (インボイス)</t>
    </r>
    <rPh sb="1" eb="3">
      <t>キシャ</t>
    </rPh>
    <rPh sb="4" eb="9">
      <t>テキカクセイキュウショ</t>
    </rPh>
    <phoneticPr fontId="3"/>
  </si>
  <si>
    <t>○新規のお取引先様には、請求書が弊社に到着後、｢銀行振込依頼書｣を発送させていただきます。</t>
    <rPh sb="5" eb="9">
      <t>トリヒキサキサマ</t>
    </rPh>
    <rPh sb="12" eb="15">
      <t>セイキュウショ</t>
    </rPh>
    <rPh sb="16" eb="18">
      <t>ヘイシャ</t>
    </rPh>
    <rPh sb="19" eb="22">
      <t>トウチャクゴ</t>
    </rPh>
    <phoneticPr fontId="3"/>
  </si>
  <si>
    <t>　必要事項に記入・押印の上ご返送ください。</t>
    <rPh sb="12" eb="13">
      <t>ウエ</t>
    </rPh>
    <phoneticPr fontId="3"/>
  </si>
  <si>
    <t>注 文 番 号</t>
    <rPh sb="0" eb="1">
      <t>チュウ</t>
    </rPh>
    <rPh sb="2" eb="3">
      <t>ブン</t>
    </rPh>
    <phoneticPr fontId="3"/>
  </si>
  <si>
    <t>更新日現在、弊社では貴社システムまたはクラウド型請求書発行システムにアクセスしての請求情報データ取得や請求データのメール対応等は出来かねますのでご了承ください。</t>
    <rPh sb="0" eb="3">
      <t>コウシンビ</t>
    </rPh>
    <rPh sb="3" eb="5">
      <t>ゲンザイ</t>
    </rPh>
    <rPh sb="6" eb="8">
      <t>ヘイシャ</t>
    </rPh>
    <rPh sb="10" eb="12">
      <t>キシャ</t>
    </rPh>
    <rPh sb="23" eb="24">
      <t>ガタ</t>
    </rPh>
    <rPh sb="24" eb="29">
      <t>セイキュウショハッコウ</t>
    </rPh>
    <rPh sb="51" eb="53">
      <t>セイキュウ</t>
    </rPh>
    <rPh sb="60" eb="62">
      <t>タイオウ</t>
    </rPh>
    <rPh sb="62" eb="63">
      <t>トウ</t>
    </rPh>
    <rPh sb="64" eb="66">
      <t>デキ</t>
    </rPh>
    <rPh sb="73" eb="75">
      <t>リョウショウ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</si>
</sst>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176" formatCode="#,##0.0;[Red]\-#,##0.0"/>
    <numFmt numFmtId="177" formatCode="#"/>
    <numFmt numFmtId="178" formatCode="yyyy/mm/dd"/>
    <numFmt numFmtId="179" formatCode="[$-411]\(\ ggg\ e&quot; 年 &quot;mm&quot; 月 &quot;dd&quot; 日 ）&quot;;@"/>
    <numFmt numFmtId="180" formatCode="0000000"/>
    <numFmt numFmtId="181" formatCode="00"/>
    <numFmt numFmtId="182" formatCode="000000000"/>
    <numFmt numFmtId="183" formatCode="&quot;〒&quot;########"/>
    <numFmt numFmtId="184" formatCode="yyyy\ /\ mm\ /\ dd"/>
    <numFmt numFmtId="185" formatCode="0.0%"/>
    <numFmt numFmtId="186" formatCode="&quot;T&quot;0000000000000"/>
    <numFmt numFmtId="187" formatCode="[$-411]\(\ ggg\ ee&quot; 年 &quot;mm&quot; 月 &quot;dd&quot; 日 ）&quot;;@"/>
    <numFmt numFmtId="188" formatCode="000"/>
  </numFmts>
  <fonts count="82">
    <font>
      <sz val="11"/>
      <name val="ＭＳ Ｐゴシック"/>
      <family val="3"/>
      <charset val="128"/>
    </font>
    <font>
      <sz val="11"/>
      <name val="ＭＳ Ｐゴシック"/>
      <family val="3"/>
      <charset val="128"/>
    </font>
    <font>
      <u/>
      <sz val="11"/>
      <color indexed="12"/>
      <name val="ＭＳ Ｐゴシック"/>
      <family val="3"/>
      <charset val="128"/>
    </font>
    <font>
      <u/>
      <sz val="11"/>
      <color indexed="36"/>
      <name val="ＭＳ Ｐゴシック"/>
      <family val="3"/>
      <charset val="128"/>
    </font>
    <font>
      <sz val="10"/>
      <name val="ＭＳ Ｐゴシック"/>
      <family val="3"/>
      <charset val="128"/>
    </font>
    <font>
      <sz val="6"/>
      <name val="ＭＳ Ｐゴシック"/>
      <family val="3"/>
      <charset val="128"/>
    </font>
    <font>
      <sz val="10"/>
      <color indexed="10"/>
      <name val="ＭＳ Ｐゴシック"/>
      <family val="3"/>
      <charset val="128"/>
    </font>
    <font>
      <sz val="8"/>
      <name val="ＭＳ Ｐゴシック"/>
      <family val="3"/>
      <charset val="128"/>
    </font>
    <font>
      <sz val="9"/>
      <name val="ＭＳ Ｐゴシック"/>
      <family val="3"/>
      <charset val="128"/>
    </font>
    <font>
      <sz val="11"/>
      <name val="HGｺﾞｼｯｸM"/>
      <family val="3"/>
      <charset val="128"/>
    </font>
    <font>
      <sz val="16"/>
      <color indexed="63"/>
      <name val="ＭＳ Ｐゴシック"/>
      <family val="3"/>
      <charset val="128"/>
    </font>
    <font>
      <sz val="10"/>
      <name val="HGｺﾞｼｯｸM"/>
      <family val="3"/>
      <charset val="128"/>
    </font>
    <font>
      <b/>
      <sz val="18"/>
      <color indexed="63"/>
      <name val="ＭＳ Ｐゴシック"/>
      <family val="3"/>
      <charset val="128"/>
    </font>
    <font>
      <sz val="11"/>
      <name val="ＭＳ Ｐゴシック"/>
      <family val="3"/>
      <charset val="128"/>
    </font>
    <font>
      <sz val="14"/>
      <color indexed="63"/>
      <name val="ＭＳ Ｐゴシック"/>
      <family val="3"/>
      <charset val="128"/>
    </font>
    <font>
      <sz val="14"/>
      <name val="ＭＳ Ｐゴシック"/>
      <family val="3"/>
      <charset val="128"/>
    </font>
    <font>
      <sz val="11"/>
      <name val="ＭＳ Ｐゴシック"/>
      <family val="3"/>
      <charset val="128"/>
    </font>
    <font>
      <sz val="11"/>
      <color indexed="63"/>
      <name val="ＭＳ Ｐゴシック"/>
      <family val="3"/>
      <charset val="128"/>
    </font>
    <font>
      <sz val="11"/>
      <name val="ＭＳ Ｐゴシック"/>
      <family val="3"/>
      <charset val="128"/>
    </font>
    <font>
      <sz val="12"/>
      <name val="ＭＳ Ｐゴシック"/>
      <family val="3"/>
      <charset val="128"/>
    </font>
    <font>
      <sz val="11"/>
      <name val="ＭＳ Ｐゴシック"/>
      <family val="3"/>
      <charset val="128"/>
    </font>
    <font>
      <sz val="10"/>
      <color indexed="63"/>
      <name val="ＭＳ Ｐゴシック"/>
      <family val="3"/>
      <charset val="128"/>
    </font>
    <font>
      <b/>
      <sz val="18"/>
      <name val="ＭＳ Ｐゴシック"/>
      <family val="3"/>
      <charset val="128"/>
    </font>
    <font>
      <sz val="11"/>
      <name val="ＭＳ Ｐゴシック"/>
      <family val="3"/>
      <charset val="128"/>
    </font>
    <font>
      <sz val="11"/>
      <color indexed="22"/>
      <name val="ＭＳ Ｐゴシック"/>
      <family val="3"/>
      <charset val="128"/>
    </font>
    <font>
      <sz val="11"/>
      <name val="ＭＳ Ｐゴシック"/>
      <family val="3"/>
      <charset val="128"/>
    </font>
    <font>
      <b/>
      <sz val="20"/>
      <color indexed="63"/>
      <name val="ＭＳ Ｐゴシック"/>
      <family val="3"/>
      <charset val="128"/>
    </font>
    <font>
      <sz val="11"/>
      <color indexed="81"/>
      <name val="ＭＳ Ｐゴシック"/>
      <family val="3"/>
      <charset val="128"/>
    </font>
    <font>
      <b/>
      <sz val="11"/>
      <color indexed="81"/>
      <name val="ＭＳ Ｐゴシック"/>
      <family val="3"/>
      <charset val="128"/>
    </font>
    <font>
      <b/>
      <sz val="11"/>
      <color indexed="10"/>
      <name val="ＭＳ Ｐゴシック"/>
      <family val="3"/>
      <charset val="128"/>
    </font>
    <font>
      <sz val="9.5"/>
      <name val="ＭＳ Ｐゴシック"/>
      <family val="3"/>
      <charset val="128"/>
    </font>
    <font>
      <b/>
      <sz val="12"/>
      <name val="ＭＳ Ｐゴシック"/>
      <family val="3"/>
      <charset val="128"/>
    </font>
    <font>
      <sz val="9.5"/>
      <color indexed="63"/>
      <name val="ＭＳ Ｐゴシック"/>
      <family val="3"/>
      <charset val="128"/>
    </font>
    <font>
      <sz val="12"/>
      <color theme="0" tint="-0.249977111117893"/>
      <name val="ＭＳ Ｐゴシック"/>
      <family val="3"/>
      <charset val="128"/>
    </font>
    <font>
      <sz val="11"/>
      <color rgb="FFFF0000"/>
      <name val="HGｺﾞｼｯｸM"/>
      <family val="3"/>
      <charset val="128"/>
    </font>
    <font>
      <sz val="11"/>
      <name val="游ゴシック"/>
      <family val="3"/>
      <charset val="128"/>
      <scheme val="minor"/>
    </font>
    <font>
      <sz val="10"/>
      <name val="游ゴシック"/>
      <family val="3"/>
      <charset val="128"/>
      <scheme val="minor"/>
    </font>
    <font>
      <b/>
      <sz val="10"/>
      <color indexed="10"/>
      <name val="游ゴシック"/>
      <family val="3"/>
      <charset val="128"/>
      <scheme val="minor"/>
    </font>
    <font>
      <sz val="9"/>
      <name val="游ゴシック"/>
      <family val="3"/>
      <charset val="128"/>
      <scheme val="minor"/>
    </font>
    <font>
      <sz val="10"/>
      <color rgb="FF0066FF"/>
      <name val="游ゴシック"/>
      <family val="3"/>
      <charset val="128"/>
      <scheme val="minor"/>
    </font>
    <font>
      <sz val="9"/>
      <color indexed="17"/>
      <name val="游ゴシック"/>
      <family val="3"/>
      <charset val="128"/>
      <scheme val="minor"/>
    </font>
    <font>
      <sz val="8"/>
      <color rgb="FFFF0000"/>
      <name val="游ゴシック"/>
      <family val="3"/>
      <charset val="128"/>
      <scheme val="minor"/>
    </font>
    <font>
      <sz val="8"/>
      <color rgb="FF009900"/>
      <name val="游ゴシック"/>
      <family val="3"/>
      <charset val="128"/>
      <scheme val="minor"/>
    </font>
    <font>
      <sz val="9"/>
      <color rgb="FF009900"/>
      <name val="游ゴシック"/>
      <family val="3"/>
      <charset val="128"/>
      <scheme val="minor"/>
    </font>
    <font>
      <sz val="9"/>
      <color indexed="12"/>
      <name val="游ゴシック"/>
      <family val="3"/>
      <charset val="128"/>
      <scheme val="minor"/>
    </font>
    <font>
      <u/>
      <sz val="11"/>
      <color indexed="12"/>
      <name val="游ゴシック"/>
      <family val="3"/>
      <charset val="128"/>
      <scheme val="minor"/>
    </font>
    <font>
      <b/>
      <sz val="10"/>
      <name val="游ゴシック"/>
      <family val="3"/>
      <charset val="128"/>
      <scheme val="minor"/>
    </font>
    <font>
      <b/>
      <sz val="11"/>
      <name val="游ゴシック"/>
      <family val="3"/>
      <charset val="128"/>
      <scheme val="minor"/>
    </font>
    <font>
      <sz val="9.5"/>
      <name val="游ゴシック"/>
      <family val="3"/>
      <charset val="128"/>
      <scheme val="minor"/>
    </font>
    <font>
      <u/>
      <sz val="9.5"/>
      <name val="游ゴシック"/>
      <family val="3"/>
      <charset val="128"/>
      <scheme val="minor"/>
    </font>
    <font>
      <sz val="8"/>
      <name val="游ゴシック"/>
      <family val="3"/>
      <charset val="128"/>
      <scheme val="minor"/>
    </font>
    <font>
      <b/>
      <sz val="10"/>
      <color rgb="FF0066FF"/>
      <name val="游ゴシック"/>
      <family val="3"/>
      <charset val="128"/>
      <scheme val="minor"/>
    </font>
    <font>
      <sz val="11"/>
      <color indexed="64"/>
      <name val="ＭＳ Ｐゴシック"/>
      <family val="3"/>
      <charset val="128"/>
    </font>
    <font>
      <b/>
      <sz val="14"/>
      <color indexed="8"/>
      <name val="ＭＳ Ｐゴシック"/>
      <family val="3"/>
      <charset val="128"/>
    </font>
    <font>
      <sz val="8"/>
      <color indexed="8"/>
      <name val="Times New Roman"/>
      <family val="1"/>
    </font>
    <font>
      <b/>
      <sz val="9"/>
      <color indexed="8"/>
      <name val="ＭＳ Ｐゴシック"/>
      <family val="3"/>
      <charset val="128"/>
    </font>
    <font>
      <b/>
      <sz val="16"/>
      <color indexed="8"/>
      <name val="ＭＳ Ｐゴシック"/>
      <family val="3"/>
      <charset val="128"/>
    </font>
    <font>
      <sz val="10"/>
      <color indexed="8"/>
      <name val="ＭＳ Ｐゴシック"/>
      <family val="3"/>
      <charset val="128"/>
    </font>
    <font>
      <sz val="9"/>
      <color indexed="64"/>
      <name val="ＭＳ Ｐゴシック"/>
      <family val="3"/>
      <charset val="128"/>
    </font>
    <font>
      <sz val="9"/>
      <color indexed="63"/>
      <name val="ＭＳ Ｐゴシック"/>
      <family val="3"/>
      <charset val="128"/>
    </font>
    <font>
      <sz val="9"/>
      <color indexed="8"/>
      <name val="ＭＳ Ｐゴシック"/>
      <family val="3"/>
      <charset val="128"/>
    </font>
    <font>
      <sz val="9"/>
      <color indexed="64"/>
      <name val="ＭＳ ゴシック"/>
      <family val="3"/>
      <charset val="128"/>
    </font>
    <font>
      <sz val="9"/>
      <color indexed="81"/>
      <name val="MS P ゴシック"/>
      <family val="3"/>
      <charset val="128"/>
    </font>
    <font>
      <b/>
      <sz val="10"/>
      <color rgb="FF009900"/>
      <name val="游ゴシック"/>
      <family val="3"/>
      <charset val="128"/>
      <scheme val="minor"/>
    </font>
    <font>
      <sz val="9"/>
      <color rgb="FFFF0000"/>
      <name val="游ゴシック"/>
      <family val="3"/>
      <charset val="128"/>
      <scheme val="minor"/>
    </font>
    <font>
      <sz val="9.5"/>
      <color indexed="10"/>
      <name val="ＭＳ Ｐゴシック"/>
      <family val="3"/>
      <charset val="128"/>
    </font>
    <font>
      <sz val="11"/>
      <name val="ＭＳ 明朝"/>
      <family val="1"/>
      <charset val="128"/>
    </font>
    <font>
      <b/>
      <sz val="20"/>
      <color indexed="63"/>
      <name val="ＭＳ 明朝"/>
      <family val="1"/>
      <charset val="128"/>
    </font>
    <font>
      <sz val="12"/>
      <color indexed="63"/>
      <name val="ＭＳ Ｐゴシック"/>
      <family val="3"/>
      <charset val="128"/>
    </font>
    <font>
      <b/>
      <sz val="14"/>
      <color indexed="63"/>
      <name val="ＭＳ Ｐゴシック"/>
      <family val="3"/>
      <charset val="128"/>
    </font>
    <font>
      <b/>
      <sz val="10"/>
      <name val="ＭＳ Ｐゴシック"/>
      <family val="3"/>
      <charset val="128"/>
    </font>
    <font>
      <sz val="9"/>
      <color rgb="FF000000"/>
      <name val="Meiryo UI"/>
      <family val="3"/>
      <charset val="128"/>
    </font>
    <font>
      <b/>
      <sz val="10"/>
      <color indexed="81"/>
      <name val="游ゴシック"/>
      <family val="3"/>
      <charset val="128"/>
    </font>
    <font>
      <sz val="10"/>
      <color indexed="81"/>
      <name val="游ゴシック"/>
      <family val="3"/>
      <charset val="128"/>
    </font>
    <font>
      <b/>
      <sz val="10"/>
      <color indexed="10"/>
      <name val="游ゴシック"/>
      <family val="3"/>
      <charset val="128"/>
    </font>
    <font>
      <b/>
      <sz val="10"/>
      <color indexed="81"/>
      <name val="游ゴシック"/>
      <family val="3"/>
      <charset val="128"/>
      <scheme val="minor"/>
    </font>
    <font>
      <sz val="10"/>
      <color indexed="81"/>
      <name val="游ゴシック"/>
      <family val="3"/>
      <charset val="128"/>
      <scheme val="minor"/>
    </font>
    <font>
      <u/>
      <sz val="10"/>
      <color indexed="81"/>
      <name val="游ゴシック"/>
      <family val="3"/>
      <charset val="128"/>
      <scheme val="minor"/>
    </font>
    <font>
      <sz val="10"/>
      <color indexed="10"/>
      <name val="游ゴシック"/>
      <family val="3"/>
      <charset val="128"/>
      <scheme val="minor"/>
    </font>
    <font>
      <sz val="10"/>
      <color indexed="48"/>
      <name val="游ゴシック"/>
      <family val="3"/>
      <charset val="128"/>
      <scheme val="minor"/>
    </font>
    <font>
      <b/>
      <sz val="10"/>
      <color indexed="48"/>
      <name val="游ゴシック"/>
      <family val="3"/>
      <charset val="128"/>
      <scheme val="minor"/>
    </font>
    <font>
      <b/>
      <sz val="10"/>
      <color indexed="48"/>
      <name val="游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s>
  <borders count="167">
    <border>
      <left/>
      <right/>
      <top/>
      <bottom/>
      <diagonal/>
    </border>
    <border>
      <left style="thin">
        <color indexed="64"/>
      </left>
      <right/>
      <top/>
      <bottom/>
      <diagonal/>
    </border>
    <border>
      <left style="medium">
        <color indexed="64"/>
      </left>
      <right/>
      <top style="medium">
        <color indexed="64"/>
      </top>
      <bottom/>
      <diagonal/>
    </border>
    <border>
      <left/>
      <right style="hair">
        <color indexed="64"/>
      </right>
      <top style="medium">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hair">
        <color indexed="64"/>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3"/>
      </right>
      <top/>
      <bottom/>
      <diagonal/>
    </border>
    <border>
      <left/>
      <right/>
      <top/>
      <bottom style="hair">
        <color indexed="63"/>
      </bottom>
      <diagonal/>
    </border>
    <border>
      <left/>
      <right style="thin">
        <color indexed="63"/>
      </right>
      <top/>
      <bottom style="hair">
        <color indexed="63"/>
      </bottom>
      <diagonal/>
    </border>
    <border>
      <left/>
      <right/>
      <top style="hair">
        <color indexed="63"/>
      </top>
      <bottom/>
      <diagonal/>
    </border>
    <border>
      <left style="thin">
        <color indexed="64"/>
      </left>
      <right/>
      <top style="thin">
        <color indexed="64"/>
      </top>
      <bottom style="hair">
        <color indexed="63"/>
      </bottom>
      <diagonal/>
    </border>
    <border>
      <left/>
      <right/>
      <top style="thin">
        <color indexed="64"/>
      </top>
      <bottom style="hair">
        <color indexed="63"/>
      </bottom>
      <diagonal/>
    </border>
    <border>
      <left style="thin">
        <color indexed="63"/>
      </left>
      <right/>
      <top style="thin">
        <color indexed="64"/>
      </top>
      <bottom style="hair">
        <color indexed="63"/>
      </bottom>
      <diagonal/>
    </border>
    <border>
      <left/>
      <right style="thin">
        <color indexed="64"/>
      </right>
      <top style="thin">
        <color indexed="64"/>
      </top>
      <bottom style="hair">
        <color indexed="63"/>
      </bottom>
      <diagonal/>
    </border>
    <border>
      <left style="thin">
        <color indexed="64"/>
      </left>
      <right/>
      <top style="hair">
        <color indexed="63"/>
      </top>
      <bottom style="hair">
        <color indexed="63"/>
      </bottom>
      <diagonal/>
    </border>
    <border>
      <left/>
      <right/>
      <top style="hair">
        <color indexed="63"/>
      </top>
      <bottom style="hair">
        <color indexed="63"/>
      </bottom>
      <diagonal/>
    </border>
    <border>
      <left style="thin">
        <color indexed="63"/>
      </left>
      <right/>
      <top style="hair">
        <color indexed="63"/>
      </top>
      <bottom style="hair">
        <color indexed="63"/>
      </bottom>
      <diagonal/>
    </border>
    <border>
      <left/>
      <right style="thin">
        <color indexed="64"/>
      </right>
      <top style="hair">
        <color indexed="63"/>
      </top>
      <bottom style="hair">
        <color indexed="63"/>
      </bottom>
      <diagonal/>
    </border>
    <border>
      <left style="thin">
        <color indexed="63"/>
      </left>
      <right/>
      <top style="hair">
        <color indexed="63"/>
      </top>
      <bottom/>
      <diagonal/>
    </border>
    <border>
      <left/>
      <right style="thin">
        <color indexed="64"/>
      </right>
      <top style="hair">
        <color indexed="63"/>
      </top>
      <bottom/>
      <diagonal/>
    </border>
    <border>
      <left style="thin">
        <color indexed="64"/>
      </left>
      <right/>
      <top style="hair">
        <color indexed="63"/>
      </top>
      <bottom style="thin">
        <color indexed="64"/>
      </bottom>
      <diagonal/>
    </border>
    <border>
      <left/>
      <right/>
      <top style="hair">
        <color indexed="63"/>
      </top>
      <bottom style="thin">
        <color indexed="64"/>
      </bottom>
      <diagonal/>
    </border>
    <border>
      <left style="thin">
        <color indexed="63"/>
      </left>
      <right/>
      <top style="hair">
        <color indexed="63"/>
      </top>
      <bottom style="thin">
        <color indexed="64"/>
      </bottom>
      <diagonal/>
    </border>
    <border>
      <left/>
      <right style="thin">
        <color indexed="64"/>
      </right>
      <top style="hair">
        <color indexed="63"/>
      </top>
      <bottom style="thin">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top style="hair">
        <color indexed="64"/>
      </top>
      <bottom/>
      <diagonal/>
    </border>
    <border>
      <left style="hair">
        <color indexed="64"/>
      </left>
      <right/>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hair">
        <color indexed="64"/>
      </left>
      <right/>
      <top style="thin">
        <color indexed="64"/>
      </top>
      <bottom style="thin">
        <color indexed="64"/>
      </bottom>
      <diagonal/>
    </border>
    <border>
      <left style="hair">
        <color indexed="64"/>
      </left>
      <right/>
      <top style="medium">
        <color indexed="64"/>
      </top>
      <bottom/>
      <diagonal/>
    </border>
    <border>
      <left style="hair">
        <color indexed="64"/>
      </left>
      <right/>
      <top/>
      <bottom style="medium">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style="thin">
        <color indexed="64"/>
      </left>
      <right/>
      <top/>
      <bottom style="hair">
        <color indexed="64"/>
      </bottom>
      <diagonal style="hair">
        <color indexed="64"/>
      </diagonal>
    </border>
    <border diagonalDown="1">
      <left/>
      <right/>
      <top/>
      <bottom style="hair">
        <color indexed="64"/>
      </bottom>
      <diagonal style="hair">
        <color indexed="64"/>
      </diagonal>
    </border>
    <border>
      <left/>
      <right style="thin">
        <color indexed="63"/>
      </right>
      <top style="hair">
        <color indexed="63"/>
      </top>
      <bottom style="hair">
        <color indexed="63"/>
      </bottom>
      <diagonal/>
    </border>
    <border>
      <left/>
      <right style="thin">
        <color indexed="63"/>
      </right>
      <top style="hair">
        <color indexed="63"/>
      </top>
      <bottom/>
      <diagonal/>
    </border>
    <border>
      <left/>
      <right style="thin">
        <color indexed="63"/>
      </right>
      <top style="hair">
        <color indexed="63"/>
      </top>
      <bottom style="thin">
        <color indexed="64"/>
      </bottom>
      <diagonal/>
    </border>
    <border>
      <left/>
      <right style="thin">
        <color indexed="63"/>
      </right>
      <top style="thin">
        <color indexed="64"/>
      </top>
      <bottom style="hair">
        <color indexed="63"/>
      </bottom>
      <diagonal/>
    </border>
    <border>
      <left/>
      <right style="thin">
        <color indexed="63"/>
      </right>
      <top/>
      <bottom style="thin">
        <color indexed="64"/>
      </bottom>
      <diagonal/>
    </border>
    <border>
      <left style="thin">
        <color indexed="63"/>
      </left>
      <right/>
      <top style="thin">
        <color indexed="63"/>
      </top>
      <bottom style="thin">
        <color indexed="64"/>
      </bottom>
      <diagonal/>
    </border>
    <border>
      <left/>
      <right/>
      <top style="thin">
        <color indexed="63"/>
      </top>
      <bottom style="thin">
        <color indexed="64"/>
      </bottom>
      <diagonal/>
    </border>
    <border>
      <left/>
      <right style="thin">
        <color indexed="63"/>
      </right>
      <top style="thin">
        <color indexed="63"/>
      </top>
      <bottom style="thin">
        <color indexed="64"/>
      </bottom>
      <diagonal/>
    </border>
    <border>
      <left/>
      <right style="thin">
        <color indexed="64"/>
      </right>
      <top style="thin">
        <color indexed="63"/>
      </top>
      <bottom style="thin">
        <color indexed="64"/>
      </bottom>
      <diagonal/>
    </border>
    <border>
      <left style="thin">
        <color indexed="64"/>
      </left>
      <right/>
      <top/>
      <bottom style="hair">
        <color indexed="63"/>
      </bottom>
      <diagonal/>
    </border>
    <border>
      <left style="thin">
        <color indexed="64"/>
      </left>
      <right/>
      <top style="hair">
        <color indexed="63"/>
      </top>
      <bottom/>
      <diagonal/>
    </border>
    <border>
      <left/>
      <right style="thin">
        <color indexed="63"/>
      </right>
      <top style="thin">
        <color indexed="64"/>
      </top>
      <bottom style="hair">
        <color indexed="64"/>
      </bottom>
      <diagonal/>
    </border>
    <border>
      <left/>
      <right style="thin">
        <color indexed="63"/>
      </right>
      <top style="hair">
        <color indexed="64"/>
      </top>
      <bottom style="thin">
        <color indexed="64"/>
      </bottom>
      <diagonal/>
    </border>
    <border>
      <left/>
      <right style="hair">
        <color indexed="63"/>
      </right>
      <top style="thin">
        <color indexed="63"/>
      </top>
      <bottom style="thin">
        <color indexed="64"/>
      </bottom>
      <diagonal/>
    </border>
    <border>
      <left/>
      <right style="hair">
        <color indexed="63"/>
      </right>
      <top style="thin">
        <color indexed="64"/>
      </top>
      <bottom style="hair">
        <color indexed="63"/>
      </bottom>
      <diagonal/>
    </border>
    <border>
      <left/>
      <right style="hair">
        <color indexed="63"/>
      </right>
      <top/>
      <bottom style="thin">
        <color indexed="64"/>
      </bottom>
      <diagonal/>
    </border>
    <border>
      <left/>
      <right style="hair">
        <color indexed="63"/>
      </right>
      <top style="thin">
        <color indexed="64"/>
      </top>
      <bottom style="hair">
        <color indexed="64"/>
      </bottom>
      <diagonal/>
    </border>
    <border>
      <left/>
      <right style="hair">
        <color indexed="63"/>
      </right>
      <top style="hair">
        <color indexed="64"/>
      </top>
      <bottom style="thin">
        <color indexed="64"/>
      </bottom>
      <diagonal/>
    </border>
    <border>
      <left style="hair">
        <color indexed="63"/>
      </left>
      <right/>
      <top style="thin">
        <color indexed="63"/>
      </top>
      <bottom style="thin">
        <color indexed="64"/>
      </bottom>
      <diagonal/>
    </border>
    <border>
      <left style="hair">
        <color indexed="63"/>
      </left>
      <right/>
      <top style="thin">
        <color indexed="64"/>
      </top>
      <bottom style="hair">
        <color indexed="63"/>
      </bottom>
      <diagonal/>
    </border>
    <border>
      <left style="hair">
        <color indexed="63"/>
      </left>
      <right/>
      <top/>
      <bottom style="thin">
        <color indexed="64"/>
      </bottom>
      <diagonal/>
    </border>
    <border>
      <left style="hair">
        <color indexed="63"/>
      </left>
      <right/>
      <top style="thin">
        <color indexed="64"/>
      </top>
      <bottom style="hair">
        <color indexed="64"/>
      </bottom>
      <diagonal/>
    </border>
    <border>
      <left style="hair">
        <color indexed="63"/>
      </left>
      <right/>
      <top style="hair">
        <color indexed="64"/>
      </top>
      <bottom style="thin">
        <color indexed="64"/>
      </bottom>
      <diagonal/>
    </border>
    <border>
      <left style="hair">
        <color indexed="63"/>
      </left>
      <right/>
      <top/>
      <bottom/>
      <diagonal/>
    </border>
    <border>
      <left/>
      <right style="hair">
        <color indexed="63"/>
      </right>
      <top/>
      <bottom/>
      <diagonal/>
    </border>
    <border>
      <left style="thin">
        <color indexed="64"/>
      </left>
      <right/>
      <top style="thin">
        <color indexed="63"/>
      </top>
      <bottom style="thin">
        <color indexed="64"/>
      </bottom>
      <diagonal/>
    </border>
    <border>
      <left/>
      <right style="thin">
        <color indexed="63"/>
      </right>
      <top style="thin">
        <color indexed="64"/>
      </top>
      <bottom style="thin">
        <color indexed="64"/>
      </bottom>
      <diagonal/>
    </border>
    <border>
      <left/>
      <right style="hair">
        <color indexed="63"/>
      </right>
      <top style="hair">
        <color indexed="64"/>
      </top>
      <bottom style="hair">
        <color indexed="64"/>
      </bottom>
      <diagonal/>
    </border>
    <border>
      <left style="hair">
        <color indexed="63"/>
      </left>
      <right/>
      <top style="hair">
        <color indexed="64"/>
      </top>
      <bottom style="hair">
        <color indexed="64"/>
      </bottom>
      <diagonal/>
    </border>
    <border>
      <left/>
      <right style="thin">
        <color indexed="63"/>
      </right>
      <top style="hair">
        <color indexed="64"/>
      </top>
      <bottom style="hair">
        <color indexed="64"/>
      </bottom>
      <diagonal/>
    </border>
    <border>
      <left style="thin">
        <color indexed="8"/>
      </left>
      <right/>
      <top style="thin">
        <color indexed="8"/>
      </top>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8"/>
      </left>
      <right/>
      <top/>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ck">
        <color rgb="FFFF0000"/>
      </right>
      <top/>
      <bottom style="medium">
        <color indexed="64"/>
      </bottom>
      <diagonal/>
    </border>
    <border>
      <left style="medium">
        <color auto="1"/>
      </left>
      <right style="thick">
        <color rgb="FFFF0000"/>
      </right>
      <top style="thick">
        <color rgb="FFFF0000"/>
      </top>
      <bottom style="medium">
        <color auto="1"/>
      </bottom>
      <diagonal/>
    </border>
    <border>
      <left style="thin">
        <color indexed="8"/>
      </left>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ck">
        <color rgb="FFFF0000"/>
      </right>
      <top/>
      <bottom style="thin">
        <color indexed="64"/>
      </bottom>
      <diagonal/>
    </border>
    <border>
      <left style="thin">
        <color indexed="8"/>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ck">
        <color rgb="FFFF0000"/>
      </right>
      <top style="thin">
        <color indexed="64"/>
      </top>
      <bottom style="thin">
        <color indexed="64"/>
      </bottom>
      <diagonal/>
    </border>
    <border>
      <left style="thin">
        <color indexed="8"/>
      </left>
      <right style="medium">
        <color indexed="64"/>
      </right>
      <top style="thin">
        <color indexed="64"/>
      </top>
      <bottom style="thick">
        <color rgb="FFFF0000"/>
      </bottom>
      <diagonal/>
    </border>
    <border>
      <left style="medium">
        <color indexed="64"/>
      </left>
      <right style="medium">
        <color indexed="64"/>
      </right>
      <top style="thin">
        <color indexed="64"/>
      </top>
      <bottom style="thick">
        <color rgb="FFFF0000"/>
      </bottom>
      <diagonal/>
    </border>
    <border>
      <left style="medium">
        <color indexed="64"/>
      </left>
      <right style="thick">
        <color rgb="FFFF0000"/>
      </right>
      <top style="thin">
        <color indexed="64"/>
      </top>
      <bottom style="thick">
        <color rgb="FFFF0000"/>
      </bottom>
      <diagonal/>
    </border>
    <border>
      <left/>
      <right/>
      <top style="thin">
        <color indexed="64"/>
      </top>
      <bottom style="thick">
        <color rgb="FFFF0000"/>
      </bottom>
      <diagonal/>
    </border>
    <border>
      <left style="thick">
        <color rgb="FFFF0000"/>
      </left>
      <right style="medium">
        <color auto="1"/>
      </right>
      <top style="thick">
        <color rgb="FFFF0000"/>
      </top>
      <bottom style="medium">
        <color indexed="64"/>
      </bottom>
      <diagonal/>
    </border>
    <border>
      <left/>
      <right style="thick">
        <color rgb="FFFF0000"/>
      </right>
      <top style="thick">
        <color rgb="FFFF0000"/>
      </top>
      <bottom style="medium">
        <color auto="1"/>
      </bottom>
      <diagonal/>
    </border>
    <border>
      <left style="thick">
        <color rgb="FFFF0000"/>
      </left>
      <right style="medium">
        <color auto="1"/>
      </right>
      <top/>
      <bottom style="thin">
        <color indexed="64"/>
      </bottom>
      <diagonal/>
    </border>
    <border>
      <left/>
      <right style="thick">
        <color rgb="FFFF0000"/>
      </right>
      <top/>
      <bottom style="thin">
        <color indexed="64"/>
      </bottom>
      <diagonal/>
    </border>
    <border>
      <left style="thick">
        <color rgb="FFFF0000"/>
      </left>
      <right style="medium">
        <color auto="1"/>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style="medium">
        <color auto="1"/>
      </right>
      <top style="thin">
        <color indexed="64"/>
      </top>
      <bottom style="thick">
        <color rgb="FFFF0000"/>
      </bottom>
      <diagonal/>
    </border>
    <border>
      <left/>
      <right style="thick">
        <color rgb="FFFF0000"/>
      </right>
      <top style="thin">
        <color indexed="64"/>
      </top>
      <bottom style="thick">
        <color rgb="FFFF0000"/>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ck">
        <color rgb="FFFF0000"/>
      </top>
      <bottom style="thick">
        <color rgb="FFFF0000"/>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thick">
        <color rgb="FFFF0000"/>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9" fontId="1" fillId="0" borderId="0" applyFont="0" applyFill="0" applyBorder="0" applyAlignment="0" applyProtection="0">
      <alignment vertical="center"/>
    </xf>
    <xf numFmtId="0" fontId="2"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52" fillId="0" borderId="0"/>
    <xf numFmtId="9" fontId="1" fillId="0" borderId="0" applyFont="0" applyFill="0" applyBorder="0" applyAlignment="0" applyProtection="0"/>
    <xf numFmtId="38" fontId="52" fillId="0" borderId="0" applyFont="0" applyFill="0" applyBorder="0" applyAlignment="0" applyProtection="0">
      <alignment vertical="center"/>
    </xf>
  </cellStyleXfs>
  <cellXfs count="912">
    <xf numFmtId="0" fontId="0" fillId="0" borderId="0" xfId="0">
      <alignment vertical="center"/>
    </xf>
    <xf numFmtId="0" fontId="11" fillId="0" borderId="0" xfId="0" applyFont="1">
      <alignment vertical="center"/>
    </xf>
    <xf numFmtId="0" fontId="9" fillId="0" borderId="0" xfId="0" applyFont="1" applyProtection="1">
      <alignment vertical="center"/>
    </xf>
    <xf numFmtId="0" fontId="8" fillId="0" borderId="1" xfId="0" applyFont="1" applyFill="1" applyBorder="1" applyAlignment="1" applyProtection="1">
      <alignment vertical="top" wrapText="1"/>
    </xf>
    <xf numFmtId="0" fontId="9" fillId="0" borderId="0" xfId="0" applyFont="1" applyProtection="1">
      <alignment vertical="center"/>
      <protection locked="0"/>
    </xf>
    <xf numFmtId="0" fontId="1" fillId="0" borderId="0" xfId="0" applyFont="1" applyProtection="1">
      <alignment vertical="center"/>
    </xf>
    <xf numFmtId="0" fontId="12" fillId="0" borderId="0" xfId="0" applyFont="1" applyBorder="1" applyAlignment="1" applyProtection="1">
      <alignment horizontal="center" vertical="center"/>
    </xf>
    <xf numFmtId="0" fontId="13" fillId="0" borderId="0" xfId="0" applyFont="1" applyProtection="1">
      <alignment vertical="center"/>
    </xf>
    <xf numFmtId="0" fontId="14" fillId="0" borderId="0" xfId="0" applyFont="1" applyAlignment="1" applyProtection="1">
      <alignment vertical="center"/>
    </xf>
    <xf numFmtId="0" fontId="15" fillId="0" borderId="0" xfId="0" applyFont="1" applyAlignment="1" applyProtection="1">
      <alignment vertical="center"/>
    </xf>
    <xf numFmtId="0" fontId="16" fillId="0" borderId="0" xfId="0" applyFont="1" applyProtection="1">
      <alignment vertical="center"/>
    </xf>
    <xf numFmtId="0" fontId="18" fillId="0" borderId="0" xfId="0" applyFont="1" applyProtection="1">
      <alignment vertical="center"/>
    </xf>
    <xf numFmtId="0" fontId="20" fillId="0" borderId="0" xfId="0" applyFont="1" applyProtection="1">
      <alignment vertical="center"/>
    </xf>
    <xf numFmtId="0" fontId="16" fillId="0" borderId="0" xfId="0" applyFont="1" applyFill="1" applyProtection="1">
      <alignment vertical="center"/>
    </xf>
    <xf numFmtId="0" fontId="13" fillId="0" borderId="0" xfId="0" applyFont="1" applyFill="1" applyProtection="1">
      <alignment vertical="center"/>
    </xf>
    <xf numFmtId="0" fontId="4" fillId="0" borderId="0" xfId="0" applyFont="1" applyProtection="1">
      <alignment vertical="center"/>
    </xf>
    <xf numFmtId="0" fontId="25" fillId="0" borderId="0" xfId="0" applyFont="1" applyProtection="1">
      <alignment vertical="center"/>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4" fillId="0" borderId="1" xfId="0" applyFont="1" applyBorder="1" applyProtection="1">
      <alignment vertical="center"/>
    </xf>
    <xf numFmtId="0" fontId="13" fillId="0" borderId="1" xfId="0" applyFont="1" applyBorder="1" applyProtection="1">
      <alignment vertical="center"/>
    </xf>
    <xf numFmtId="0" fontId="13" fillId="0" borderId="0" xfId="0" applyFont="1" applyFill="1" applyBorder="1" applyAlignment="1" applyProtection="1">
      <alignment horizontal="center"/>
    </xf>
    <xf numFmtId="40" fontId="13" fillId="0" borderId="0" xfId="3" applyNumberFormat="1" applyFont="1" applyFill="1" applyBorder="1" applyAlignment="1" applyProtection="1"/>
    <xf numFmtId="38" fontId="13" fillId="0" borderId="26" xfId="3" applyFont="1" applyFill="1" applyBorder="1" applyAlignment="1" applyProtection="1">
      <alignment vertical="center"/>
    </xf>
    <xf numFmtId="0" fontId="13" fillId="0" borderId="26" xfId="0" applyFont="1" applyFill="1" applyBorder="1" applyAlignment="1" applyProtection="1">
      <alignment vertical="center"/>
    </xf>
    <xf numFmtId="38" fontId="13" fillId="0" borderId="26" xfId="3" applyFont="1" applyFill="1" applyBorder="1" applyAlignment="1" applyProtection="1"/>
    <xf numFmtId="0" fontId="4" fillId="2" borderId="27" xfId="0" applyFont="1" applyFill="1" applyBorder="1" applyAlignment="1" applyProtection="1">
      <alignment horizontal="distributed" vertical="center" wrapText="1"/>
    </xf>
    <xf numFmtId="0" fontId="4" fillId="2" borderId="28" xfId="0" applyFont="1" applyFill="1" applyBorder="1" applyAlignment="1" applyProtection="1">
      <alignment horizontal="distributed" vertical="center" wrapText="1"/>
    </xf>
    <xf numFmtId="0" fontId="4" fillId="2" borderId="29" xfId="0" applyFont="1" applyFill="1" applyBorder="1" applyAlignment="1" applyProtection="1">
      <alignment horizontal="distributed" vertical="center" wrapText="1"/>
    </xf>
    <xf numFmtId="0" fontId="4" fillId="2" borderId="9" xfId="0" applyFont="1" applyFill="1" applyBorder="1" applyAlignment="1" applyProtection="1">
      <alignment horizontal="distributed" vertical="center" wrapText="1"/>
    </xf>
    <xf numFmtId="0" fontId="4" fillId="2" borderId="10" xfId="0" applyFont="1" applyFill="1" applyBorder="1" applyAlignment="1" applyProtection="1">
      <alignment horizontal="distributed" vertical="center" wrapText="1"/>
    </xf>
    <xf numFmtId="0" fontId="4" fillId="2" borderId="20" xfId="0" applyFont="1" applyFill="1" applyBorder="1" applyAlignment="1" applyProtection="1">
      <alignment horizontal="distributed" vertical="center" wrapText="1"/>
    </xf>
    <xf numFmtId="0" fontId="4" fillId="2" borderId="7" xfId="0" applyFont="1" applyFill="1" applyBorder="1" applyAlignment="1" applyProtection="1">
      <alignment horizontal="distributed" vertical="center" wrapText="1"/>
    </xf>
    <xf numFmtId="0" fontId="4" fillId="2" borderId="8" xfId="0" applyFont="1" applyFill="1" applyBorder="1" applyAlignment="1" applyProtection="1">
      <alignment horizontal="distributed" vertical="center" wrapText="1"/>
    </xf>
    <xf numFmtId="0" fontId="4" fillId="2" borderId="30" xfId="0" applyFont="1" applyFill="1" applyBorder="1" applyAlignment="1" applyProtection="1">
      <alignment horizontal="distributed" vertical="center" wrapText="1"/>
    </xf>
    <xf numFmtId="0" fontId="4" fillId="2" borderId="12" xfId="0" applyFont="1" applyFill="1" applyBorder="1" applyAlignment="1" applyProtection="1">
      <alignment horizontal="distributed" vertical="center" wrapText="1"/>
    </xf>
    <xf numFmtId="0" fontId="4" fillId="2" borderId="14" xfId="0" applyFont="1" applyFill="1" applyBorder="1" applyAlignment="1" applyProtection="1">
      <alignment horizontal="distributed" vertical="center" wrapText="1"/>
    </xf>
    <xf numFmtId="0" fontId="4" fillId="2" borderId="31" xfId="0" applyFont="1" applyFill="1" applyBorder="1" applyAlignment="1" applyProtection="1">
      <alignment horizontal="distributed" vertical="center" wrapText="1"/>
    </xf>
    <xf numFmtId="0" fontId="4" fillId="0" borderId="0" xfId="0" applyFont="1" applyBorder="1" applyProtection="1">
      <alignment vertical="center"/>
    </xf>
    <xf numFmtId="177" fontId="19" fillId="0" borderId="0" xfId="0" applyNumberFormat="1" applyFont="1" applyFill="1" applyBorder="1" applyAlignment="1" applyProtection="1">
      <alignment vertical="center"/>
    </xf>
    <xf numFmtId="0" fontId="21" fillId="2" borderId="21" xfId="0" applyFont="1" applyFill="1" applyBorder="1" applyAlignment="1" applyProtection="1">
      <alignment horizontal="center" vertical="center"/>
    </xf>
    <xf numFmtId="0" fontId="21" fillId="2" borderId="36" xfId="0" applyFont="1" applyFill="1" applyBorder="1" applyAlignment="1" applyProtection="1">
      <alignment horizontal="center" vertical="center"/>
    </xf>
    <xf numFmtId="179" fontId="17" fillId="0" borderId="0" xfId="0" applyNumberFormat="1" applyFont="1" applyFill="1" applyAlignment="1" applyProtection="1">
      <alignment horizontal="center"/>
    </xf>
    <xf numFmtId="179" fontId="17" fillId="0" borderId="0" xfId="0" applyNumberFormat="1" applyFont="1" applyFill="1" applyAlignment="1" applyProtection="1"/>
    <xf numFmtId="179" fontId="17" fillId="0" borderId="0" xfId="0" applyNumberFormat="1" applyFont="1" applyFill="1" applyAlignment="1" applyProtection="1">
      <alignment horizontal="right"/>
    </xf>
    <xf numFmtId="181" fontId="17" fillId="0" borderId="0" xfId="0" applyNumberFormat="1" applyFont="1" applyFill="1" applyAlignment="1" applyProtection="1">
      <alignment horizontal="center"/>
    </xf>
    <xf numFmtId="0" fontId="0" fillId="0" borderId="0" xfId="0" applyProtection="1">
      <alignment vertical="center"/>
    </xf>
    <xf numFmtId="0" fontId="17" fillId="0" borderId="0" xfId="0" applyFont="1" applyFill="1" applyBorder="1" applyAlignment="1" applyProtection="1">
      <alignment horizontal="distributed" vertical="center"/>
    </xf>
    <xf numFmtId="0" fontId="21" fillId="0" borderId="0" xfId="0" applyFont="1" applyFill="1" applyBorder="1" applyAlignment="1" applyProtection="1">
      <alignment horizontal="distributed" vertical="center"/>
    </xf>
    <xf numFmtId="0" fontId="7" fillId="0" borderId="0" xfId="0" applyFont="1" applyProtection="1">
      <alignment vertical="center"/>
    </xf>
    <xf numFmtId="0" fontId="1" fillId="0" borderId="0" xfId="0" applyFont="1" applyFill="1" applyProtection="1">
      <alignment vertical="center"/>
    </xf>
    <xf numFmtId="0" fontId="1" fillId="0" borderId="0" xfId="0" applyFont="1" applyBorder="1" applyProtection="1">
      <alignment vertical="center"/>
    </xf>
    <xf numFmtId="0" fontId="1" fillId="0" borderId="0" xfId="0" applyFont="1" applyFill="1" applyBorder="1" applyAlignment="1" applyProtection="1">
      <alignment horizontal="center"/>
    </xf>
    <xf numFmtId="40" fontId="1" fillId="0" borderId="0" xfId="3" applyNumberFormat="1" applyFont="1" applyFill="1" applyBorder="1" applyAlignment="1" applyProtection="1"/>
    <xf numFmtId="38" fontId="1" fillId="0" borderId="0" xfId="3" applyFont="1" applyFill="1" applyBorder="1" applyAlignment="1" applyProtection="1">
      <alignment vertical="center"/>
    </xf>
    <xf numFmtId="38" fontId="1" fillId="0" borderId="0" xfId="3" applyFont="1" applyFill="1" applyBorder="1" applyAlignment="1" applyProtection="1"/>
    <xf numFmtId="0" fontId="21" fillId="0" borderId="0" xfId="0" applyFont="1" applyFill="1" applyBorder="1" applyAlignment="1" applyProtection="1">
      <alignment horizontal="left" vertical="center" indent="1"/>
    </xf>
    <xf numFmtId="0" fontId="24" fillId="0" borderId="15" xfId="0" applyFont="1" applyFill="1" applyBorder="1" applyAlignment="1" applyProtection="1">
      <alignment vertical="center"/>
    </xf>
    <xf numFmtId="0" fontId="24" fillId="0" borderId="15" xfId="0" applyFont="1" applyFill="1" applyBorder="1" applyAlignment="1" applyProtection="1">
      <alignment horizontal="center" vertical="center"/>
    </xf>
    <xf numFmtId="0" fontId="4" fillId="0" borderId="17" xfId="0" applyFont="1" applyFill="1" applyBorder="1" applyAlignment="1" applyProtection="1">
      <alignment vertical="center"/>
    </xf>
    <xf numFmtId="0" fontId="1" fillId="0" borderId="0" xfId="0" applyFont="1" applyFill="1" applyBorder="1" applyAlignment="1" applyProtection="1">
      <alignment vertical="center"/>
    </xf>
    <xf numFmtId="0" fontId="11" fillId="0" borderId="0" xfId="0" applyFont="1" applyProtection="1">
      <alignment vertical="center"/>
    </xf>
    <xf numFmtId="0" fontId="1" fillId="0" borderId="0" xfId="0" applyFont="1" applyAlignment="1" applyProtection="1">
      <alignment vertical="center"/>
    </xf>
    <xf numFmtId="0" fontId="21" fillId="0" borderId="0" xfId="0" applyFont="1" applyAlignment="1" applyProtection="1">
      <alignment vertical="top"/>
    </xf>
    <xf numFmtId="0" fontId="21" fillId="4" borderId="7" xfId="0" applyFont="1" applyFill="1" applyBorder="1" applyAlignment="1" applyProtection="1">
      <alignment horizontal="distributed" vertical="center"/>
    </xf>
    <xf numFmtId="0" fontId="21" fillId="4" borderId="8" xfId="0" applyFont="1" applyFill="1" applyBorder="1" applyAlignment="1" applyProtection="1">
      <alignment horizontal="distributed" vertical="center"/>
    </xf>
    <xf numFmtId="0" fontId="21" fillId="4" borderId="1" xfId="0" applyFont="1" applyFill="1" applyBorder="1" applyAlignment="1" applyProtection="1">
      <alignment horizontal="distributed" vertical="center"/>
    </xf>
    <xf numFmtId="0" fontId="21" fillId="4" borderId="11" xfId="0" applyFont="1" applyFill="1" applyBorder="1" applyAlignment="1" applyProtection="1">
      <alignment horizontal="distributed" vertical="center"/>
    </xf>
    <xf numFmtId="0" fontId="21" fillId="4" borderId="9" xfId="0" applyFont="1" applyFill="1" applyBorder="1" applyAlignment="1" applyProtection="1">
      <alignment horizontal="distributed" vertical="center"/>
    </xf>
    <xf numFmtId="0" fontId="21" fillId="4" borderId="10" xfId="0" applyFont="1" applyFill="1" applyBorder="1" applyAlignment="1" applyProtection="1">
      <alignment horizontal="distributed" vertical="center"/>
    </xf>
    <xf numFmtId="0" fontId="21" fillId="4" borderId="18" xfId="0" applyFont="1" applyFill="1" applyBorder="1" applyAlignment="1" applyProtection="1">
      <alignment horizontal="distributed" vertical="center"/>
    </xf>
    <xf numFmtId="0" fontId="21" fillId="4" borderId="23" xfId="0" applyFont="1" applyFill="1" applyBorder="1" applyAlignment="1" applyProtection="1">
      <alignment horizontal="distributed" vertical="center"/>
    </xf>
    <xf numFmtId="0" fontId="17" fillId="4" borderId="16" xfId="0" applyFont="1" applyFill="1" applyBorder="1" applyAlignment="1" applyProtection="1">
      <alignment horizontal="distributed" vertical="center"/>
    </xf>
    <xf numFmtId="0" fontId="17" fillId="4" borderId="6" xfId="0" applyFont="1" applyFill="1" applyBorder="1" applyAlignment="1" applyProtection="1">
      <alignment horizontal="distributed" vertical="center"/>
    </xf>
    <xf numFmtId="0" fontId="17" fillId="4" borderId="12" xfId="0" applyFont="1" applyFill="1" applyBorder="1" applyAlignment="1" applyProtection="1">
      <alignment horizontal="distributed" vertical="center"/>
    </xf>
    <xf numFmtId="0" fontId="17" fillId="4" borderId="14" xfId="0" applyFont="1" applyFill="1" applyBorder="1" applyAlignment="1" applyProtection="1">
      <alignment horizontal="distributed" vertical="center"/>
    </xf>
    <xf numFmtId="0" fontId="17" fillId="4" borderId="20" xfId="0" applyFont="1" applyFill="1" applyBorder="1" applyAlignment="1" applyProtection="1">
      <alignment horizontal="distributed" vertical="center"/>
    </xf>
    <xf numFmtId="0" fontId="17" fillId="4" borderId="10" xfId="0" applyFont="1" applyFill="1" applyBorder="1" applyAlignment="1" applyProtection="1">
      <alignment horizontal="distributed" vertical="center"/>
    </xf>
    <xf numFmtId="0" fontId="17" fillId="4" borderId="21" xfId="0" applyFont="1" applyFill="1" applyBorder="1" applyAlignment="1" applyProtection="1">
      <alignment horizontal="distributed" vertical="center"/>
    </xf>
    <xf numFmtId="0" fontId="17" fillId="4" borderId="22" xfId="0" applyFont="1" applyFill="1" applyBorder="1" applyAlignment="1" applyProtection="1">
      <alignment horizontal="distributed" vertical="center"/>
    </xf>
    <xf numFmtId="0" fontId="4" fillId="0" borderId="0" xfId="0" applyFont="1" applyAlignment="1" applyProtection="1">
      <alignment horizontal="right"/>
    </xf>
    <xf numFmtId="0" fontId="21" fillId="2" borderId="21" xfId="0" applyFont="1" applyFill="1" applyBorder="1" applyAlignment="1" applyProtection="1">
      <alignment horizontal="center" vertical="center" wrapText="1"/>
    </xf>
    <xf numFmtId="0" fontId="21" fillId="2" borderId="36"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xf>
    <xf numFmtId="0" fontId="4" fillId="4" borderId="20" xfId="0" applyFont="1" applyFill="1" applyBorder="1" applyAlignment="1" applyProtection="1">
      <alignment horizontal="center" vertical="center"/>
    </xf>
    <xf numFmtId="0" fontId="4" fillId="4" borderId="17" xfId="0" applyFont="1" applyFill="1" applyBorder="1" applyAlignment="1" applyProtection="1">
      <alignment horizontal="center" vertical="center"/>
    </xf>
    <xf numFmtId="0" fontId="10" fillId="0" borderId="0" xfId="0" applyFont="1" applyBorder="1" applyAlignment="1" applyProtection="1">
      <alignment vertical="center"/>
    </xf>
    <xf numFmtId="0" fontId="21" fillId="4" borderId="14" xfId="0" applyFont="1" applyFill="1" applyBorder="1" applyAlignment="1" applyProtection="1">
      <alignment horizontal="distributed" vertical="center"/>
    </xf>
    <xf numFmtId="0" fontId="36" fillId="0" borderId="0" xfId="0" applyFont="1" applyBorder="1" applyProtection="1">
      <alignment vertical="center"/>
    </xf>
    <xf numFmtId="0" fontId="36" fillId="0" borderId="0" xfId="0" applyFont="1" applyProtection="1">
      <alignment vertical="center"/>
    </xf>
    <xf numFmtId="0" fontId="36" fillId="0" borderId="0" xfId="0" applyFont="1" applyBorder="1" applyAlignment="1" applyProtection="1">
      <alignment horizontal="right" vertical="center"/>
    </xf>
    <xf numFmtId="0" fontId="37" fillId="0" borderId="60" xfId="0" applyFont="1" applyBorder="1" applyAlignment="1" applyProtection="1">
      <alignment vertical="center"/>
    </xf>
    <xf numFmtId="0" fontId="38" fillId="0" borderId="47" xfId="0" applyFont="1" applyBorder="1" applyAlignment="1" applyProtection="1">
      <alignment vertical="center"/>
    </xf>
    <xf numFmtId="0" fontId="37" fillId="0" borderId="47" xfId="0" applyFont="1" applyBorder="1" applyAlignment="1" applyProtection="1">
      <alignment vertical="center"/>
    </xf>
    <xf numFmtId="0" fontId="38" fillId="0" borderId="88" xfId="0" applyFont="1" applyBorder="1" applyAlignment="1" applyProtection="1">
      <alignment vertical="center"/>
    </xf>
    <xf numFmtId="0" fontId="38" fillId="0" borderId="0" xfId="0" applyFont="1" applyBorder="1" applyAlignment="1" applyProtection="1">
      <alignment vertical="center"/>
    </xf>
    <xf numFmtId="0" fontId="37" fillId="0" borderId="0" xfId="0" applyFont="1" applyBorder="1" applyAlignment="1" applyProtection="1">
      <alignment vertical="center"/>
    </xf>
    <xf numFmtId="0" fontId="38" fillId="0" borderId="42" xfId="0" applyFont="1" applyBorder="1" applyAlignment="1" applyProtection="1">
      <alignment vertical="center"/>
    </xf>
    <xf numFmtId="0" fontId="40" fillId="0" borderId="47" xfId="0" applyFont="1" applyBorder="1" applyAlignment="1" applyProtection="1">
      <alignment vertical="center"/>
    </xf>
    <xf numFmtId="0" fontId="37" fillId="0" borderId="13" xfId="0" applyFont="1" applyBorder="1" applyAlignment="1" applyProtection="1">
      <alignment vertical="center"/>
    </xf>
    <xf numFmtId="0" fontId="38" fillId="0" borderId="13" xfId="0" applyFont="1" applyBorder="1" applyAlignment="1" applyProtection="1">
      <alignment vertical="center"/>
    </xf>
    <xf numFmtId="0" fontId="40" fillId="0" borderId="13" xfId="0" applyFont="1" applyBorder="1" applyAlignment="1" applyProtection="1">
      <alignment vertical="center"/>
    </xf>
    <xf numFmtId="0" fontId="38" fillId="0" borderId="89" xfId="0" applyFont="1" applyBorder="1" applyAlignment="1" applyProtection="1">
      <alignment vertical="center"/>
    </xf>
    <xf numFmtId="0" fontId="38" fillId="0" borderId="60" xfId="0" applyFont="1" applyBorder="1" applyAlignment="1" applyProtection="1">
      <alignment vertical="center"/>
    </xf>
    <xf numFmtId="0" fontId="40" fillId="0" borderId="60" xfId="0" applyFont="1" applyBorder="1" applyAlignment="1" applyProtection="1">
      <alignment vertical="center"/>
    </xf>
    <xf numFmtId="0" fontId="38" fillId="0" borderId="96" xfId="0" applyFont="1" applyBorder="1" applyAlignment="1" applyProtection="1">
      <alignment vertical="center"/>
    </xf>
    <xf numFmtId="0" fontId="37" fillId="0" borderId="25" xfId="0" applyFont="1" applyBorder="1" applyAlignment="1" applyProtection="1">
      <alignment vertical="center"/>
    </xf>
    <xf numFmtId="0" fontId="38" fillId="0" borderId="25" xfId="0" applyFont="1" applyBorder="1" applyAlignment="1" applyProtection="1">
      <alignment vertical="center"/>
    </xf>
    <xf numFmtId="0" fontId="40" fillId="0" borderId="25" xfId="0" applyFont="1" applyBorder="1" applyAlignment="1" applyProtection="1">
      <alignment vertical="center"/>
    </xf>
    <xf numFmtId="0" fontId="38" fillId="0" borderId="97" xfId="0" applyFont="1" applyBorder="1" applyAlignment="1" applyProtection="1">
      <alignment vertical="center"/>
    </xf>
    <xf numFmtId="0" fontId="38" fillId="0" borderId="0" xfId="0" applyFont="1" applyBorder="1" applyAlignment="1" applyProtection="1">
      <alignment horizontal="distributed" vertical="center" indent="1"/>
    </xf>
    <xf numFmtId="0" fontId="38" fillId="0" borderId="0" xfId="0" applyFont="1" applyBorder="1" applyAlignment="1" applyProtection="1">
      <alignment horizontal="center" vertical="center"/>
    </xf>
    <xf numFmtId="0" fontId="36" fillId="0" borderId="46" xfId="0" applyFont="1" applyBorder="1" applyAlignment="1" applyProtection="1">
      <alignment vertical="center"/>
    </xf>
    <xf numFmtId="0" fontId="36" fillId="0" borderId="47" xfId="0" applyFont="1" applyBorder="1" applyAlignment="1" applyProtection="1">
      <alignment vertical="center"/>
    </xf>
    <xf numFmtId="0" fontId="36" fillId="0" borderId="88" xfId="0" applyFont="1" applyBorder="1" applyAlignment="1" applyProtection="1">
      <alignment vertical="center"/>
    </xf>
    <xf numFmtId="0" fontId="38" fillId="0" borderId="47" xfId="0" applyFont="1" applyBorder="1" applyAlignment="1" applyProtection="1">
      <alignment horizontal="left" vertical="center" indent="1"/>
    </xf>
    <xf numFmtId="0" fontId="38" fillId="0" borderId="47" xfId="0" applyFont="1" applyFill="1" applyBorder="1" applyAlignment="1" applyProtection="1">
      <alignment horizontal="center"/>
    </xf>
    <xf numFmtId="0" fontId="38" fillId="0" borderId="47" xfId="0" applyFont="1" applyFill="1" applyBorder="1" applyAlignment="1" applyProtection="1"/>
    <xf numFmtId="0" fontId="38" fillId="0" borderId="49" xfId="0" applyFont="1" applyFill="1" applyBorder="1" applyAlignment="1" applyProtection="1"/>
    <xf numFmtId="0" fontId="36" fillId="0" borderId="50" xfId="0" applyFont="1" applyBorder="1" applyAlignment="1" applyProtection="1">
      <alignment vertical="center"/>
    </xf>
    <xf numFmtId="0" fontId="36" fillId="0" borderId="51" xfId="0" applyFont="1" applyBorder="1" applyAlignment="1" applyProtection="1">
      <alignment vertical="center"/>
    </xf>
    <xf numFmtId="0" fontId="36" fillId="0" borderId="85" xfId="0" applyFont="1" applyBorder="1" applyAlignment="1" applyProtection="1">
      <alignment vertical="center"/>
    </xf>
    <xf numFmtId="0" fontId="38" fillId="0" borderId="51" xfId="0" applyFont="1" applyBorder="1" applyAlignment="1" applyProtection="1">
      <alignment horizontal="left" vertical="center" indent="1"/>
    </xf>
    <xf numFmtId="0" fontId="38" fillId="0" borderId="51" xfId="0" applyFont="1" applyFill="1" applyBorder="1" applyAlignment="1" applyProtection="1">
      <alignment vertical="center"/>
    </xf>
    <xf numFmtId="0" fontId="41" fillId="0" borderId="51" xfId="0" applyFont="1" applyFill="1" applyBorder="1" applyAlignment="1" applyProtection="1">
      <alignment vertical="center"/>
    </xf>
    <xf numFmtId="0" fontId="38" fillId="0" borderId="51" xfId="0" applyFont="1" applyFill="1" applyBorder="1" applyAlignment="1" applyProtection="1"/>
    <xf numFmtId="0" fontId="38" fillId="0" borderId="51" xfId="0" applyFont="1" applyFill="1" applyBorder="1" applyAlignment="1" applyProtection="1">
      <alignment horizontal="center"/>
    </xf>
    <xf numFmtId="0" fontId="38" fillId="0" borderId="53" xfId="0" applyFont="1" applyFill="1" applyBorder="1" applyAlignment="1" applyProtection="1"/>
    <xf numFmtId="0" fontId="38" fillId="0" borderId="45" xfId="0" applyFont="1" applyBorder="1" applyAlignment="1" applyProtection="1">
      <alignment horizontal="left" vertical="center" indent="1"/>
    </xf>
    <xf numFmtId="0" fontId="38" fillId="0" borderId="45" xfId="0" applyFont="1" applyFill="1" applyBorder="1" applyAlignment="1" applyProtection="1">
      <alignment vertical="center"/>
    </xf>
    <xf numFmtId="0" fontId="38" fillId="0" borderId="45" xfId="0" applyFont="1" applyFill="1" applyBorder="1" applyAlignment="1" applyProtection="1"/>
    <xf numFmtId="0" fontId="41" fillId="0" borderId="45" xfId="0" applyFont="1" applyFill="1" applyBorder="1" applyAlignment="1" applyProtection="1">
      <alignment vertical="center"/>
    </xf>
    <xf numFmtId="0" fontId="38" fillId="0" borderId="45" xfId="0" applyFont="1" applyFill="1" applyBorder="1" applyAlignment="1" applyProtection="1">
      <alignment horizontal="center"/>
    </xf>
    <xf numFmtId="0" fontId="38" fillId="0" borderId="55" xfId="0" applyFont="1" applyFill="1" applyBorder="1" applyAlignment="1" applyProtection="1"/>
    <xf numFmtId="0" fontId="38" fillId="0" borderId="0" xfId="0" applyFont="1" applyBorder="1" applyAlignment="1" applyProtection="1">
      <alignment horizontal="left" vertical="center" indent="1"/>
    </xf>
    <xf numFmtId="0" fontId="38" fillId="0" borderId="0" xfId="0" applyFont="1" applyFill="1" applyBorder="1" applyAlignment="1" applyProtection="1">
      <alignment vertical="center"/>
    </xf>
    <xf numFmtId="0" fontId="38" fillId="0" borderId="0" xfId="0" applyFont="1" applyFill="1" applyBorder="1" applyAlignment="1" applyProtection="1"/>
    <xf numFmtId="0" fontId="41" fillId="0" borderId="43" xfId="0" applyFont="1" applyFill="1" applyBorder="1" applyAlignment="1" applyProtection="1">
      <alignment vertical="center"/>
    </xf>
    <xf numFmtId="0" fontId="38" fillId="0" borderId="0" xfId="0" applyFont="1" applyFill="1" applyBorder="1" applyAlignment="1" applyProtection="1">
      <alignment horizontal="center"/>
    </xf>
    <xf numFmtId="0" fontId="38" fillId="0" borderId="15" xfId="0" applyFont="1" applyFill="1" applyBorder="1" applyAlignment="1" applyProtection="1"/>
    <xf numFmtId="0" fontId="38" fillId="0" borderId="45" xfId="0" applyFont="1" applyBorder="1" applyAlignment="1" applyProtection="1">
      <alignment vertical="center"/>
    </xf>
    <xf numFmtId="0" fontId="44" fillId="0" borderId="0" xfId="0" applyFont="1" applyFill="1" applyBorder="1" applyAlignment="1" applyProtection="1">
      <alignment vertical="center"/>
    </xf>
    <xf numFmtId="0" fontId="45" fillId="0" borderId="0" xfId="2" applyFont="1" applyFill="1" applyBorder="1" applyAlignment="1" applyProtection="1">
      <alignment vertical="center"/>
    </xf>
    <xf numFmtId="0" fontId="35" fillId="0" borderId="26" xfId="0" applyFont="1" applyBorder="1" applyAlignment="1" applyProtection="1">
      <alignment vertical="center"/>
    </xf>
    <xf numFmtId="0" fontId="36" fillId="0" borderId="26" xfId="0" applyFont="1" applyFill="1" applyBorder="1" applyAlignment="1" applyProtection="1"/>
    <xf numFmtId="0" fontId="36" fillId="0" borderId="26" xfId="0" applyFont="1" applyFill="1" applyBorder="1" applyAlignment="1" applyProtection="1">
      <alignment vertical="center"/>
    </xf>
    <xf numFmtId="0" fontId="36" fillId="0" borderId="26" xfId="0" applyFont="1" applyBorder="1" applyAlignment="1" applyProtection="1">
      <alignment vertical="center"/>
    </xf>
    <xf numFmtId="0" fontId="36" fillId="0" borderId="34" xfId="0" applyFont="1" applyFill="1" applyBorder="1" applyAlignment="1" applyProtection="1">
      <alignment vertical="center"/>
    </xf>
    <xf numFmtId="0" fontId="35" fillId="0" borderId="0" xfId="0" applyFont="1" applyBorder="1" applyAlignment="1" applyProtection="1">
      <alignment horizontal="center" vertical="center"/>
    </xf>
    <xf numFmtId="0" fontId="36" fillId="0" borderId="0" xfId="0" applyFont="1" applyFill="1" applyBorder="1" applyAlignment="1" applyProtection="1">
      <alignment vertical="center"/>
    </xf>
    <xf numFmtId="0" fontId="36" fillId="0" borderId="0" xfId="0" applyFont="1" applyBorder="1" applyAlignment="1" applyProtection="1">
      <alignment vertical="center"/>
    </xf>
    <xf numFmtId="0" fontId="36" fillId="0" borderId="15" xfId="0" applyFont="1" applyFill="1" applyBorder="1" applyAlignment="1" applyProtection="1">
      <alignment vertical="center"/>
    </xf>
    <xf numFmtId="0" fontId="36" fillId="0" borderId="13" xfId="0" applyFont="1" applyFill="1" applyBorder="1" applyAlignment="1" applyProtection="1">
      <alignment vertical="center"/>
    </xf>
    <xf numFmtId="0" fontId="36" fillId="0" borderId="13" xfId="0" applyFont="1" applyFill="1" applyBorder="1" applyAlignment="1" applyProtection="1">
      <alignment horizontal="center" vertical="center"/>
    </xf>
    <xf numFmtId="0" fontId="36" fillId="0" borderId="38" xfId="0" applyFont="1" applyFill="1" applyBorder="1" applyAlignment="1" applyProtection="1">
      <alignment vertical="center"/>
    </xf>
    <xf numFmtId="0" fontId="36" fillId="0" borderId="48" xfId="0" applyFont="1" applyBorder="1" applyAlignment="1" applyProtection="1">
      <alignment horizontal="left" vertical="center"/>
    </xf>
    <xf numFmtId="0" fontId="36" fillId="0" borderId="52" xfId="0" applyFont="1" applyBorder="1" applyAlignment="1">
      <alignment horizontal="left" vertical="center"/>
    </xf>
    <xf numFmtId="0" fontId="36" fillId="0" borderId="54" xfId="0" applyFont="1" applyBorder="1" applyAlignment="1" applyProtection="1">
      <alignment horizontal="left" vertical="center"/>
    </xf>
    <xf numFmtId="0" fontId="40" fillId="0" borderId="0" xfId="0" applyFont="1" applyBorder="1" applyAlignment="1" applyProtection="1">
      <alignment vertical="center"/>
    </xf>
    <xf numFmtId="0" fontId="46" fillId="0" borderId="60" xfId="0" applyFont="1" applyBorder="1" applyAlignment="1" applyProtection="1">
      <alignment horizontal="center" vertical="center"/>
    </xf>
    <xf numFmtId="0" fontId="46" fillId="0" borderId="43" xfId="0" applyFont="1" applyBorder="1" applyAlignment="1" applyProtection="1">
      <alignment horizontal="center" vertical="center"/>
    </xf>
    <xf numFmtId="0" fontId="46" fillId="0" borderId="47" xfId="0" applyFont="1" applyBorder="1" applyAlignment="1" applyProtection="1">
      <alignment horizontal="center" vertical="center"/>
    </xf>
    <xf numFmtId="0" fontId="46" fillId="0" borderId="13" xfId="0" applyFont="1" applyBorder="1" applyAlignment="1" applyProtection="1">
      <alignment horizontal="center" vertical="center"/>
    </xf>
    <xf numFmtId="0" fontId="46" fillId="0" borderId="25" xfId="0" applyFont="1" applyBorder="1" applyAlignment="1" applyProtection="1">
      <alignment horizontal="center" vertical="center"/>
    </xf>
    <xf numFmtId="0" fontId="47" fillId="0" borderId="0" xfId="0" applyFont="1" applyBorder="1" applyProtection="1">
      <alignment vertical="center"/>
    </xf>
    <xf numFmtId="0" fontId="48" fillId="0" borderId="0" xfId="0" applyFont="1" applyProtection="1">
      <alignment vertical="center"/>
    </xf>
    <xf numFmtId="0" fontId="38" fillId="0" borderId="13" xfId="0" applyFont="1" applyFill="1" applyBorder="1" applyAlignment="1" applyProtection="1">
      <alignment vertical="top"/>
    </xf>
    <xf numFmtId="0" fontId="38" fillId="0" borderId="13" xfId="0" applyNumberFormat="1" applyFont="1" applyFill="1" applyBorder="1" applyAlignment="1" applyProtection="1">
      <alignment vertical="top"/>
    </xf>
    <xf numFmtId="0" fontId="46" fillId="0" borderId="104" xfId="0" applyFont="1" applyBorder="1" applyAlignment="1" applyProtection="1">
      <alignment horizontal="left" vertical="center" indent="1"/>
    </xf>
    <xf numFmtId="0" fontId="46" fillId="0" borderId="108" xfId="0" applyFont="1" applyBorder="1" applyAlignment="1" applyProtection="1">
      <alignment horizontal="left" vertical="center" indent="1"/>
    </xf>
    <xf numFmtId="0" fontId="46" fillId="0" borderId="105" xfId="0" applyFont="1" applyBorder="1" applyAlignment="1" applyProtection="1">
      <alignment horizontal="left" vertical="center" indent="1"/>
    </xf>
    <xf numFmtId="0" fontId="46" fillId="0" borderId="106" xfId="0" applyFont="1" applyBorder="1" applyAlignment="1" applyProtection="1">
      <alignment horizontal="left" vertical="center" indent="1"/>
    </xf>
    <xf numFmtId="0" fontId="46" fillId="0" borderId="107" xfId="0" applyFont="1" applyBorder="1" applyAlignment="1" applyProtection="1">
      <alignment horizontal="left" vertical="center" indent="1"/>
    </xf>
    <xf numFmtId="0" fontId="50" fillId="0" borderId="47" xfId="0" applyFont="1" applyBorder="1" applyAlignment="1" applyProtection="1">
      <alignment vertical="center"/>
    </xf>
    <xf numFmtId="0" fontId="50" fillId="0" borderId="0" xfId="0" applyFont="1" applyBorder="1" applyAlignment="1" applyProtection="1">
      <alignment vertical="center"/>
    </xf>
    <xf numFmtId="0" fontId="50" fillId="0" borderId="13" xfId="0" applyFont="1" applyBorder="1" applyAlignment="1" applyProtection="1">
      <alignment vertical="center"/>
    </xf>
    <xf numFmtId="0" fontId="50" fillId="0" borderId="60" xfId="0" applyFont="1" applyBorder="1" applyAlignment="1" applyProtection="1">
      <alignment vertical="center"/>
    </xf>
    <xf numFmtId="0" fontId="50" fillId="0" borderId="25" xfId="0" applyFont="1" applyBorder="1" applyAlignment="1" applyProtection="1">
      <alignment vertical="center"/>
    </xf>
    <xf numFmtId="0" fontId="36" fillId="0" borderId="99" xfId="0" applyFont="1" applyBorder="1" applyAlignment="1" applyProtection="1">
      <alignment vertical="center"/>
    </xf>
    <xf numFmtId="0" fontId="36" fillId="0" borderId="13" xfId="0" applyFont="1" applyBorder="1" applyAlignment="1" applyProtection="1">
      <alignment vertical="center"/>
    </xf>
    <xf numFmtId="0" fontId="36" fillId="0" borderId="100" xfId="0" applyFont="1" applyBorder="1" applyAlignment="1" applyProtection="1">
      <alignment vertical="center"/>
    </xf>
    <xf numFmtId="0" fontId="36" fillId="0" borderId="60" xfId="0" applyFont="1" applyBorder="1" applyAlignment="1" applyProtection="1">
      <alignment vertical="center"/>
    </xf>
    <xf numFmtId="0" fontId="36" fillId="0" borderId="101" xfId="0" applyFont="1" applyBorder="1" applyAlignment="1" applyProtection="1">
      <alignment vertical="center"/>
    </xf>
    <xf numFmtId="0" fontId="36" fillId="0" borderId="25" xfId="0" applyFont="1" applyBorder="1" applyAlignment="1" applyProtection="1">
      <alignment vertical="center"/>
    </xf>
    <xf numFmtId="0" fontId="36" fillId="0" borderId="102" xfId="0" applyFont="1" applyBorder="1" applyAlignment="1" applyProtection="1">
      <alignment vertical="center"/>
    </xf>
    <xf numFmtId="0" fontId="46" fillId="0" borderId="60" xfId="0" applyFont="1" applyBorder="1" applyAlignment="1" applyProtection="1">
      <alignment vertical="center"/>
    </xf>
    <xf numFmtId="0" fontId="36" fillId="0" borderId="33" xfId="0" applyFont="1" applyFill="1" applyBorder="1" applyAlignment="1" applyProtection="1">
      <alignment horizontal="center" vertical="center"/>
    </xf>
    <xf numFmtId="0" fontId="36" fillId="0" borderId="111" xfId="0" applyFont="1" applyFill="1" applyBorder="1" applyAlignment="1" applyProtection="1">
      <alignment horizontal="center" vertical="center"/>
    </xf>
    <xf numFmtId="0" fontId="36" fillId="0" borderId="33" xfId="0" applyFont="1" applyBorder="1" applyAlignment="1" applyProtection="1">
      <alignment vertical="center"/>
    </xf>
    <xf numFmtId="0" fontId="46" fillId="0" borderId="33" xfId="0" applyFont="1" applyBorder="1" applyAlignment="1" applyProtection="1">
      <alignment horizontal="left" vertical="center" indent="1"/>
    </xf>
    <xf numFmtId="0" fontId="46" fillId="0" borderId="33" xfId="0" applyFont="1" applyBorder="1" applyAlignment="1" applyProtection="1">
      <alignment horizontal="center" vertical="center"/>
    </xf>
    <xf numFmtId="0" fontId="50" fillId="0" borderId="33" xfId="0" applyFont="1" applyBorder="1" applyAlignment="1" applyProtection="1">
      <alignment vertical="center"/>
    </xf>
    <xf numFmtId="0" fontId="38" fillId="0" borderId="33" xfId="0" applyFont="1" applyBorder="1" applyAlignment="1" applyProtection="1">
      <alignment vertical="center"/>
    </xf>
    <xf numFmtId="0" fontId="37" fillId="0" borderId="33" xfId="0" applyFont="1" applyBorder="1" applyAlignment="1" applyProtection="1">
      <alignment vertical="center"/>
    </xf>
    <xf numFmtId="0" fontId="40" fillId="0" borderId="33" xfId="0" applyFont="1" applyBorder="1" applyAlignment="1" applyProtection="1">
      <alignment vertical="center"/>
    </xf>
    <xf numFmtId="0" fontId="38" fillId="0" borderId="111" xfId="0" applyFont="1" applyBorder="1" applyAlignment="1" applyProtection="1">
      <alignment vertical="center"/>
    </xf>
    <xf numFmtId="0" fontId="36" fillId="0" borderId="18" xfId="0" applyFont="1" applyBorder="1" applyAlignment="1" applyProtection="1">
      <alignment vertical="center"/>
    </xf>
    <xf numFmtId="0" fontId="36" fillId="0" borderId="19" xfId="0" applyFont="1" applyBorder="1" applyAlignment="1" applyProtection="1">
      <alignment vertical="center"/>
    </xf>
    <xf numFmtId="0" fontId="36" fillId="0" borderId="112" xfId="0" applyFont="1" applyBorder="1" applyAlignment="1" applyProtection="1">
      <alignment vertical="center"/>
    </xf>
    <xf numFmtId="0" fontId="46" fillId="0" borderId="113" xfId="0" applyFont="1" applyBorder="1" applyAlignment="1" applyProtection="1">
      <alignment horizontal="left" vertical="center" indent="1"/>
    </xf>
    <xf numFmtId="0" fontId="46" fillId="0" borderId="19" xfId="0" applyFont="1" applyBorder="1" applyAlignment="1" applyProtection="1">
      <alignment horizontal="center" vertical="center"/>
    </xf>
    <xf numFmtId="0" fontId="50" fillId="0" borderId="19" xfId="0" applyFont="1" applyBorder="1" applyAlignment="1" applyProtection="1">
      <alignment vertical="center"/>
    </xf>
    <xf numFmtId="0" fontId="38" fillId="0" borderId="19" xfId="0" applyFont="1" applyBorder="1" applyAlignment="1" applyProtection="1">
      <alignment vertical="center"/>
    </xf>
    <xf numFmtId="0" fontId="37" fillId="0" borderId="19" xfId="0" applyFont="1" applyBorder="1" applyAlignment="1" applyProtection="1">
      <alignment vertical="center"/>
    </xf>
    <xf numFmtId="0" fontId="40" fillId="0" borderId="19" xfId="0" applyFont="1" applyBorder="1" applyAlignment="1" applyProtection="1">
      <alignment vertical="center"/>
    </xf>
    <xf numFmtId="0" fontId="38" fillId="0" borderId="114" xfId="0" applyFont="1" applyBorder="1" applyAlignment="1" applyProtection="1">
      <alignment vertical="center"/>
    </xf>
    <xf numFmtId="0" fontId="46" fillId="0" borderId="99" xfId="0" applyFont="1" applyBorder="1" applyAlignment="1" applyProtection="1">
      <alignment vertical="center"/>
    </xf>
    <xf numFmtId="0" fontId="46" fillId="0" borderId="100" xfId="0" applyFont="1" applyBorder="1" applyAlignment="1" applyProtection="1">
      <alignment vertical="center"/>
    </xf>
    <xf numFmtId="0" fontId="46" fillId="0" borderId="101" xfId="0" applyFont="1" applyBorder="1" applyAlignment="1" applyProtection="1">
      <alignment vertical="center"/>
    </xf>
    <xf numFmtId="0" fontId="46" fillId="0" borderId="102" xfId="0" applyFont="1" applyBorder="1" applyAlignment="1" applyProtection="1">
      <alignment vertical="center"/>
    </xf>
    <xf numFmtId="0" fontId="36" fillId="0" borderId="33" xfId="0" applyFont="1" applyBorder="1" applyAlignment="1" applyProtection="1">
      <alignment horizontal="center" vertical="center"/>
    </xf>
    <xf numFmtId="0" fontId="46" fillId="0" borderId="33" xfId="0" applyFont="1" applyBorder="1" applyAlignment="1" applyProtection="1">
      <alignment vertical="center"/>
    </xf>
    <xf numFmtId="0" fontId="46" fillId="0" borderId="109" xfId="0" applyFont="1" applyBorder="1" applyAlignment="1" applyProtection="1">
      <alignment vertical="center"/>
    </xf>
    <xf numFmtId="0" fontId="46" fillId="0" borderId="112" xfId="0" applyFont="1" applyBorder="1" applyAlignment="1" applyProtection="1">
      <alignment vertical="center"/>
    </xf>
    <xf numFmtId="0" fontId="52" fillId="0" borderId="0" xfId="4" applyFont="1" applyFill="1" applyBorder="1" applyAlignment="1"/>
    <xf numFmtId="0" fontId="53" fillId="7" borderId="0" xfId="4" applyFont="1" applyFill="1" applyBorder="1" applyAlignment="1">
      <alignment horizontal="distributed" indent="32"/>
    </xf>
    <xf numFmtId="0" fontId="53" fillId="7" borderId="0" xfId="4" applyFont="1" applyFill="1" applyBorder="1" applyAlignment="1">
      <alignment horizontal="center"/>
    </xf>
    <xf numFmtId="0" fontId="56" fillId="7" borderId="0" xfId="4" applyFont="1" applyFill="1" applyBorder="1" applyAlignment="1">
      <alignment horizontal="distributed" indent="26"/>
    </xf>
    <xf numFmtId="0" fontId="56" fillId="7" borderId="0" xfId="4" applyFont="1" applyFill="1" applyBorder="1" applyAlignment="1">
      <alignment horizontal="center"/>
    </xf>
    <xf numFmtId="0" fontId="55" fillId="7" borderId="0" xfId="4" applyFont="1" applyFill="1" applyBorder="1" applyAlignment="1">
      <alignment horizontal="right"/>
    </xf>
    <xf numFmtId="0" fontId="59" fillId="4" borderId="126" xfId="4" applyFont="1" applyFill="1" applyBorder="1" applyAlignment="1">
      <alignment horizontal="center" vertical="center"/>
    </xf>
    <xf numFmtId="0" fontId="59" fillId="4" borderId="127" xfId="4" applyFont="1" applyFill="1" applyBorder="1" applyAlignment="1">
      <alignment horizontal="center" vertical="center"/>
    </xf>
    <xf numFmtId="0" fontId="60" fillId="4" borderId="128" xfId="4" applyFont="1" applyFill="1" applyBorder="1" applyAlignment="1">
      <alignment horizontal="center" vertical="center"/>
    </xf>
    <xf numFmtId="0" fontId="60" fillId="4" borderId="127" xfId="4" applyFont="1" applyFill="1" applyBorder="1" applyAlignment="1">
      <alignment horizontal="center" vertical="center"/>
    </xf>
    <xf numFmtId="0" fontId="60" fillId="4" borderId="128" xfId="4" applyFont="1" applyFill="1" applyBorder="1" applyAlignment="1">
      <alignment horizontal="center" vertical="center" justifyLastLine="1"/>
    </xf>
    <xf numFmtId="0" fontId="58" fillId="0" borderId="131" xfId="4" applyFont="1" applyFill="1" applyBorder="1" applyAlignment="1">
      <alignment horizontal="center" vertical="center"/>
    </xf>
    <xf numFmtId="0" fontId="58" fillId="0" borderId="132" xfId="4" applyFont="1" applyFill="1" applyBorder="1" applyAlignment="1">
      <alignment horizontal="center" vertical="center"/>
    </xf>
    <xf numFmtId="0" fontId="58" fillId="0" borderId="133" xfId="4" applyFont="1" applyFill="1" applyBorder="1" applyAlignment="1">
      <alignment horizontal="center" vertical="center"/>
    </xf>
    <xf numFmtId="0" fontId="58" fillId="0" borderId="75" xfId="4" applyFont="1" applyFill="1" applyBorder="1" applyAlignment="1">
      <alignment horizontal="center" vertical="center"/>
    </xf>
    <xf numFmtId="0" fontId="58" fillId="0" borderId="134" xfId="4" applyFont="1" applyFill="1" applyBorder="1" applyAlignment="1">
      <alignment horizontal="center" vertical="center"/>
    </xf>
    <xf numFmtId="0" fontId="61" fillId="7" borderId="135" xfId="4" applyFont="1" applyFill="1" applyBorder="1" applyAlignment="1" applyProtection="1">
      <alignment horizontal="left" shrinkToFit="1"/>
      <protection locked="0"/>
    </xf>
    <xf numFmtId="0" fontId="58" fillId="7" borderId="136" xfId="4" applyFont="1" applyFill="1" applyBorder="1" applyAlignment="1" applyProtection="1">
      <alignment horizontal="center" shrinkToFit="1"/>
      <protection locked="0"/>
    </xf>
    <xf numFmtId="4" fontId="58" fillId="7" borderId="137" xfId="4" applyNumberFormat="1" applyFont="1" applyFill="1" applyBorder="1" applyAlignment="1" applyProtection="1">
      <alignment shrinkToFit="1"/>
      <protection locked="0"/>
    </xf>
    <xf numFmtId="3" fontId="58" fillId="7" borderId="137" xfId="4" applyNumberFormat="1" applyFont="1" applyFill="1" applyBorder="1" applyAlignment="1" applyProtection="1">
      <alignment shrinkToFit="1"/>
      <protection locked="0"/>
    </xf>
    <xf numFmtId="3" fontId="58" fillId="4" borderId="138" xfId="4" applyNumberFormat="1" applyFont="1" applyFill="1" applyBorder="1" applyAlignment="1">
      <alignment shrinkToFit="1"/>
    </xf>
    <xf numFmtId="4" fontId="58" fillId="7" borderId="136" xfId="4" applyNumberFormat="1" applyFont="1" applyFill="1" applyBorder="1" applyAlignment="1" applyProtection="1">
      <alignment horizontal="right" shrinkToFit="1"/>
      <protection locked="0"/>
    </xf>
    <xf numFmtId="3" fontId="58" fillId="4" borderId="137" xfId="4" applyNumberFormat="1" applyFont="1" applyFill="1" applyBorder="1" applyAlignment="1">
      <alignment horizontal="right" shrinkToFit="1"/>
    </xf>
    <xf numFmtId="185" fontId="58" fillId="9" borderId="138" xfId="5" applyNumberFormat="1" applyFont="1" applyFill="1" applyBorder="1" applyAlignment="1">
      <alignment horizontal="right" shrinkToFit="1"/>
    </xf>
    <xf numFmtId="3" fontId="58" fillId="4" borderId="137" xfId="4" applyNumberFormat="1" applyFont="1" applyFill="1" applyBorder="1" applyAlignment="1">
      <alignment shrinkToFit="1"/>
    </xf>
    <xf numFmtId="185" fontId="58" fillId="9" borderId="138" xfId="5" applyNumberFormat="1" applyFont="1" applyFill="1" applyBorder="1" applyAlignment="1">
      <alignment shrinkToFit="1"/>
    </xf>
    <xf numFmtId="4" fontId="58" fillId="4" borderId="136" xfId="4" applyNumberFormat="1" applyFont="1" applyFill="1" applyBorder="1" applyAlignment="1">
      <alignment horizontal="right" shrinkToFit="1"/>
    </xf>
    <xf numFmtId="3" fontId="58" fillId="7" borderId="139" xfId="4" applyNumberFormat="1" applyFont="1" applyFill="1" applyBorder="1" applyAlignment="1">
      <alignment horizontal="center" shrinkToFit="1"/>
    </xf>
    <xf numFmtId="0" fontId="58" fillId="0" borderId="140" xfId="4" applyFont="1" applyFill="1" applyBorder="1" applyAlignment="1"/>
    <xf numFmtId="0" fontId="52" fillId="0" borderId="141" xfId="4" applyFont="1" applyFill="1" applyBorder="1" applyAlignment="1"/>
    <xf numFmtId="0" fontId="52" fillId="0" borderId="142" xfId="4" applyFont="1" applyFill="1" applyBorder="1" applyAlignment="1"/>
    <xf numFmtId="0" fontId="52" fillId="0" borderId="143" xfId="4" applyFont="1" applyFill="1" applyBorder="1" applyAlignment="1"/>
    <xf numFmtId="0" fontId="52" fillId="0" borderId="13" xfId="4" applyFont="1" applyFill="1" applyBorder="1" applyAlignment="1"/>
    <xf numFmtId="3" fontId="58" fillId="4" borderId="138" xfId="4" applyNumberFormat="1" applyFont="1" applyFill="1" applyBorder="1" applyAlignment="1">
      <alignment horizontal="right" shrinkToFit="1"/>
    </xf>
    <xf numFmtId="0" fontId="52" fillId="0" borderId="144" xfId="4" applyFont="1" applyFill="1" applyBorder="1" applyAlignment="1"/>
    <xf numFmtId="0" fontId="52" fillId="0" borderId="145" xfId="4" applyFont="1" applyFill="1" applyBorder="1" applyAlignment="1"/>
    <xf numFmtId="0" fontId="52" fillId="0" borderId="146" xfId="4" applyFont="1" applyFill="1" applyBorder="1" applyAlignment="1"/>
    <xf numFmtId="0" fontId="52" fillId="0" borderId="33" xfId="4" applyFont="1" applyFill="1" applyBorder="1" applyAlignment="1"/>
    <xf numFmtId="38" fontId="0" fillId="0" borderId="33" xfId="6" applyFont="1" applyFill="1" applyBorder="1" applyAlignment="1"/>
    <xf numFmtId="38" fontId="0" fillId="0" borderId="146" xfId="6" applyFont="1" applyFill="1" applyBorder="1" applyAlignment="1"/>
    <xf numFmtId="0" fontId="52" fillId="0" borderId="147" xfId="4" applyFont="1" applyFill="1" applyBorder="1" applyAlignment="1"/>
    <xf numFmtId="0" fontId="52" fillId="0" borderId="148" xfId="4" applyFont="1" applyFill="1" applyBorder="1" applyAlignment="1"/>
    <xf numFmtId="0" fontId="52" fillId="0" borderId="149" xfId="4" applyFont="1" applyFill="1" applyBorder="1" applyAlignment="1"/>
    <xf numFmtId="38" fontId="0" fillId="0" borderId="150" xfId="6" applyFont="1" applyFill="1" applyBorder="1" applyAlignment="1"/>
    <xf numFmtId="38" fontId="0" fillId="0" borderId="149" xfId="6" applyFont="1" applyFill="1" applyBorder="1" applyAlignment="1"/>
    <xf numFmtId="0" fontId="52" fillId="0" borderId="0" xfId="4" applyFont="1" applyFill="1" applyBorder="1" applyAlignment="1">
      <alignment horizontal="center"/>
    </xf>
    <xf numFmtId="0" fontId="58" fillId="0" borderId="151" xfId="4" applyFont="1" applyFill="1" applyBorder="1" applyAlignment="1">
      <alignment horizontal="center" vertical="center"/>
    </xf>
    <xf numFmtId="0" fontId="58" fillId="0" borderId="152" xfId="4" applyFont="1" applyFill="1" applyBorder="1" applyAlignment="1">
      <alignment horizontal="center" vertical="center"/>
    </xf>
    <xf numFmtId="0" fontId="52" fillId="0" borderId="153" xfId="4" applyFont="1" applyFill="1" applyBorder="1" applyAlignment="1"/>
    <xf numFmtId="0" fontId="52" fillId="0" borderId="154" xfId="4" applyFont="1" applyFill="1" applyBorder="1" applyAlignment="1"/>
    <xf numFmtId="0" fontId="52" fillId="0" borderId="155" xfId="4" applyFont="1" applyFill="1" applyBorder="1" applyAlignment="1"/>
    <xf numFmtId="0" fontId="52" fillId="0" borderId="156" xfId="4" applyFont="1" applyFill="1" applyBorder="1" applyAlignment="1"/>
    <xf numFmtId="0" fontId="52" fillId="0" borderId="157" xfId="4" applyFont="1" applyFill="1" applyBorder="1" applyAlignment="1"/>
    <xf numFmtId="0" fontId="52" fillId="0" borderId="158" xfId="4" applyFont="1" applyFill="1" applyBorder="1" applyAlignment="1"/>
    <xf numFmtId="0" fontId="21" fillId="0" borderId="0" xfId="0" applyFont="1" applyFill="1" applyBorder="1" applyAlignment="1" applyProtection="1">
      <alignment vertical="center"/>
    </xf>
    <xf numFmtId="0" fontId="10" fillId="0" borderId="0" xfId="0" applyFont="1" applyBorder="1" applyAlignment="1" applyProtection="1">
      <alignment horizontal="center" vertical="center"/>
    </xf>
    <xf numFmtId="0" fontId="1" fillId="0" borderId="160" xfId="0" applyFont="1" applyBorder="1" applyProtection="1">
      <alignment vertical="center"/>
    </xf>
    <xf numFmtId="0" fontId="1" fillId="0" borderId="13" xfId="0" applyFont="1" applyBorder="1" applyProtection="1">
      <alignment vertical="center"/>
    </xf>
    <xf numFmtId="0" fontId="4" fillId="0" borderId="13" xfId="0" applyFont="1" applyFill="1" applyBorder="1" applyAlignment="1" applyProtection="1">
      <alignment horizontal="center" vertical="center"/>
    </xf>
    <xf numFmtId="177" fontId="19" fillId="0" borderId="13" xfId="0" applyNumberFormat="1" applyFont="1" applyFill="1" applyBorder="1" applyAlignment="1" applyProtection="1">
      <alignment horizontal="center" vertical="center"/>
    </xf>
    <xf numFmtId="0" fontId="4" fillId="0" borderId="0" xfId="0" applyFont="1" applyFill="1" applyBorder="1" applyAlignment="1" applyProtection="1">
      <alignment horizontal="distributed" vertical="center" wrapText="1"/>
    </xf>
    <xf numFmtId="0" fontId="8" fillId="0" borderId="0" xfId="0" applyFont="1" applyFill="1" applyBorder="1" applyAlignment="1" applyProtection="1">
      <alignment vertical="top" wrapText="1"/>
    </xf>
    <xf numFmtId="0" fontId="32"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4" fillId="0" borderId="0" xfId="0" applyFont="1" applyFill="1" applyBorder="1" applyAlignment="1" applyProtection="1"/>
    <xf numFmtId="0" fontId="4" fillId="0" borderId="0" xfId="0" applyFont="1" applyFill="1" applyBorder="1" applyAlignment="1" applyProtection="1">
      <alignment vertical="center" wrapText="1"/>
    </xf>
    <xf numFmtId="0" fontId="47" fillId="0" borderId="32" xfId="0" applyFont="1" applyFill="1" applyBorder="1" applyAlignment="1" applyProtection="1">
      <alignment vertical="center"/>
    </xf>
    <xf numFmtId="0" fontId="47" fillId="0" borderId="32" xfId="0" applyFont="1" applyBorder="1" applyAlignment="1" applyProtection="1">
      <alignment vertical="center"/>
    </xf>
    <xf numFmtId="0" fontId="50" fillId="0" borderId="51" xfId="0" applyFont="1" applyFill="1" applyBorder="1" applyAlignment="1" applyProtection="1">
      <alignment vertical="center"/>
    </xf>
    <xf numFmtId="0" fontId="50" fillId="0" borderId="45" xfId="0" applyFont="1" applyFill="1" applyBorder="1" applyAlignment="1" applyProtection="1">
      <alignment vertical="center"/>
    </xf>
    <xf numFmtId="0" fontId="50" fillId="0" borderId="43" xfId="0" applyFont="1" applyFill="1" applyBorder="1" applyAlignment="1" applyProtection="1">
      <alignment vertical="center"/>
    </xf>
    <xf numFmtId="0" fontId="8" fillId="0" borderId="0" xfId="0" applyFont="1" applyFill="1" applyProtection="1">
      <alignment vertical="center"/>
    </xf>
    <xf numFmtId="0" fontId="8" fillId="0" borderId="0" xfId="0" applyFont="1" applyAlignment="1" applyProtection="1">
      <alignment horizontal="right" vertical="center"/>
    </xf>
    <xf numFmtId="183" fontId="4" fillId="0" borderId="0" xfId="0" applyNumberFormat="1" applyFont="1" applyFill="1" applyBorder="1" applyAlignment="1" applyProtection="1">
      <alignment vertical="center"/>
    </xf>
    <xf numFmtId="0" fontId="4" fillId="0" borderId="0" xfId="0" applyFont="1" applyFill="1" applyBorder="1" applyAlignment="1" applyProtection="1">
      <alignment vertical="top" wrapText="1"/>
    </xf>
    <xf numFmtId="0" fontId="4" fillId="0" borderId="0" xfId="0" applyNumberFormat="1" applyFont="1" applyFill="1" applyBorder="1" applyAlignment="1" applyProtection="1">
      <alignment vertical="center"/>
    </xf>
    <xf numFmtId="0" fontId="4" fillId="0" borderId="0" xfId="0" applyNumberFormat="1" applyFont="1" applyFill="1" applyBorder="1" applyAlignment="1" applyProtection="1">
      <alignment vertical="center" wrapText="1"/>
    </xf>
    <xf numFmtId="178" fontId="4" fillId="0" borderId="0" xfId="0" applyNumberFormat="1" applyFont="1" applyFill="1" applyBorder="1" applyAlignment="1" applyProtection="1">
      <alignment vertical="center"/>
    </xf>
    <xf numFmtId="49" fontId="4" fillId="0" borderId="0" xfId="0" applyNumberFormat="1" applyFont="1" applyFill="1" applyBorder="1" applyAlignment="1" applyProtection="1">
      <alignment vertical="center"/>
    </xf>
    <xf numFmtId="178" fontId="0" fillId="0" borderId="0" xfId="0" applyNumberFormat="1" applyFont="1" applyFill="1" applyBorder="1" applyAlignment="1" applyProtection="1">
      <alignment wrapText="1"/>
    </xf>
    <xf numFmtId="0" fontId="4" fillId="0" borderId="0" xfId="0" applyFont="1" applyFill="1" applyBorder="1" applyAlignment="1" applyProtection="1">
      <alignment wrapText="1"/>
    </xf>
    <xf numFmtId="0" fontId="0" fillId="0" borderId="0" xfId="0" applyFont="1" applyFill="1" applyBorder="1" applyAlignment="1" applyProtection="1"/>
    <xf numFmtId="0" fontId="1" fillId="0" borderId="0" xfId="0" applyFont="1" applyFill="1" applyBorder="1" applyAlignment="1" applyProtection="1"/>
    <xf numFmtId="9" fontId="1" fillId="0" borderId="0" xfId="1" applyFont="1" applyFill="1" applyBorder="1" applyAlignment="1" applyProtection="1"/>
    <xf numFmtId="178" fontId="0" fillId="3" borderId="21" xfId="0" applyNumberFormat="1" applyFont="1" applyFill="1" applyBorder="1" applyAlignment="1" applyProtection="1">
      <alignment horizontal="center" wrapText="1"/>
      <protection locked="0"/>
    </xf>
    <xf numFmtId="0" fontId="4" fillId="3" borderId="21" xfId="0" applyFont="1" applyFill="1" applyBorder="1" applyAlignment="1" applyProtection="1">
      <alignment horizontal="left" wrapText="1"/>
      <protection locked="0"/>
    </xf>
    <xf numFmtId="0" fontId="4" fillId="3" borderId="36" xfId="0" applyFont="1" applyFill="1" applyBorder="1" applyAlignment="1" applyProtection="1">
      <alignment horizontal="left" wrapText="1"/>
      <protection locked="0"/>
    </xf>
    <xf numFmtId="0" fontId="4" fillId="3" borderId="36" xfId="0" applyFont="1" applyFill="1" applyBorder="1" applyAlignment="1" applyProtection="1">
      <alignment horizontal="center" wrapText="1"/>
      <protection locked="0"/>
    </xf>
    <xf numFmtId="9" fontId="13" fillId="3" borderId="36" xfId="1" applyFont="1" applyFill="1" applyBorder="1" applyAlignment="1" applyProtection="1">
      <alignment horizontal="center"/>
      <protection locked="0"/>
    </xf>
    <xf numFmtId="0" fontId="4" fillId="3" borderId="36" xfId="0" applyFont="1" applyFill="1" applyBorder="1" applyAlignment="1" applyProtection="1">
      <alignment wrapText="1"/>
      <protection locked="0"/>
    </xf>
    <xf numFmtId="0" fontId="30" fillId="0" borderId="0" xfId="0" applyFont="1" applyFill="1" applyBorder="1" applyAlignment="1" applyProtection="1">
      <alignment horizontal="center" vertical="center"/>
    </xf>
    <xf numFmtId="0" fontId="1" fillId="0" borderId="0" xfId="0" applyFont="1" applyFill="1" applyBorder="1" applyProtection="1">
      <alignment vertical="center"/>
    </xf>
    <xf numFmtId="0" fontId="58" fillId="0" borderId="77" xfId="4" applyFont="1" applyFill="1" applyBorder="1" applyAlignment="1">
      <alignment horizontal="center" vertical="center"/>
    </xf>
    <xf numFmtId="0" fontId="52" fillId="0" borderId="162" xfId="4" applyFont="1" applyFill="1" applyBorder="1" applyAlignment="1"/>
    <xf numFmtId="0" fontId="52" fillId="0" borderId="163" xfId="4" applyFont="1" applyFill="1" applyBorder="1" applyAlignment="1"/>
    <xf numFmtId="0" fontId="52" fillId="0" borderId="164" xfId="4" applyFont="1" applyFill="1" applyBorder="1" applyAlignment="1"/>
    <xf numFmtId="0" fontId="30" fillId="4" borderId="36" xfId="0" applyFont="1" applyFill="1" applyBorder="1" applyAlignment="1" applyProtection="1">
      <alignment horizontal="center" vertical="center"/>
    </xf>
    <xf numFmtId="0" fontId="13" fillId="5" borderId="36" xfId="0" applyNumberFormat="1" applyFont="1" applyFill="1" applyBorder="1" applyAlignment="1" applyProtection="1">
      <alignment horizontal="left" vertical="center" indent="1"/>
      <protection locked="0"/>
    </xf>
    <xf numFmtId="0" fontId="30" fillId="4" borderId="165" xfId="0" applyFont="1" applyFill="1" applyBorder="1" applyAlignment="1" applyProtection="1">
      <alignment horizontal="center" vertical="center"/>
    </xf>
    <xf numFmtId="0" fontId="30" fillId="4" borderId="69" xfId="0" applyFont="1" applyFill="1" applyBorder="1" applyAlignment="1" applyProtection="1">
      <alignment horizontal="center" vertical="center"/>
    </xf>
    <xf numFmtId="177" fontId="4" fillId="5" borderId="21" xfId="0" applyNumberFormat="1" applyFont="1" applyFill="1" applyBorder="1" applyAlignment="1" applyProtection="1">
      <alignment horizontal="left" vertical="center" indent="1"/>
      <protection locked="0"/>
    </xf>
    <xf numFmtId="177" fontId="4" fillId="5" borderId="22" xfId="0" applyNumberFormat="1" applyFont="1" applyFill="1" applyBorder="1" applyAlignment="1" applyProtection="1">
      <alignment vertical="center"/>
      <protection locked="0"/>
    </xf>
    <xf numFmtId="177" fontId="4" fillId="5" borderId="20" xfId="0" applyNumberFormat="1" applyFont="1" applyFill="1" applyBorder="1" applyAlignment="1" applyProtection="1">
      <alignment horizontal="left" vertical="center" indent="1"/>
      <protection locked="0"/>
    </xf>
    <xf numFmtId="0" fontId="30" fillId="4" borderId="21" xfId="0" applyFont="1" applyFill="1" applyBorder="1" applyAlignment="1" applyProtection="1">
      <alignment horizontal="center" vertical="center"/>
    </xf>
    <xf numFmtId="180" fontId="13" fillId="5" borderId="36" xfId="0" applyNumberFormat="1" applyFont="1" applyFill="1" applyBorder="1" applyAlignment="1" applyProtection="1">
      <alignment horizontal="left" vertical="center" indent="1"/>
      <protection locked="0"/>
    </xf>
    <xf numFmtId="0" fontId="52" fillId="0" borderId="11" xfId="4" applyFont="1" applyFill="1" applyBorder="1" applyAlignment="1">
      <alignment vertical="center"/>
    </xf>
    <xf numFmtId="0" fontId="52" fillId="4" borderId="21" xfId="4" applyFont="1" applyFill="1" applyBorder="1" applyAlignment="1">
      <alignment horizontal="center" vertical="center"/>
    </xf>
    <xf numFmtId="0" fontId="17" fillId="0" borderId="0" xfId="0" applyFont="1" applyBorder="1" applyProtection="1">
      <alignment vertical="center"/>
    </xf>
    <xf numFmtId="0" fontId="66" fillId="0" borderId="0" xfId="0" applyFont="1" applyBorder="1" applyProtection="1">
      <alignment vertical="center"/>
    </xf>
    <xf numFmtId="0" fontId="26" fillId="0" borderId="0" xfId="0" applyFont="1" applyBorder="1" applyAlignment="1" applyProtection="1">
      <alignment vertical="center"/>
    </xf>
    <xf numFmtId="0" fontId="67" fillId="0" borderId="0" xfId="0" applyFont="1" applyBorder="1" applyAlignment="1" applyProtection="1">
      <alignment horizontal="center" vertical="center"/>
    </xf>
    <xf numFmtId="187" fontId="17" fillId="0" borderId="0" xfId="0" applyNumberFormat="1" applyFont="1" applyBorder="1" applyAlignment="1" applyProtection="1">
      <alignment horizontal="center"/>
    </xf>
    <xf numFmtId="187" fontId="17" fillId="0" borderId="0" xfId="0" applyNumberFormat="1" applyFont="1" applyBorder="1" applyAlignment="1" applyProtection="1"/>
    <xf numFmtId="0" fontId="17" fillId="0" borderId="0" xfId="0" applyFont="1" applyBorder="1" applyAlignment="1" applyProtection="1"/>
    <xf numFmtId="0" fontId="21" fillId="0" borderId="0" xfId="0" applyFont="1" applyBorder="1" applyAlignment="1" applyProtection="1">
      <alignment vertical="center"/>
    </xf>
    <xf numFmtId="0" fontId="21" fillId="0" borderId="0" xfId="0" applyFont="1" applyFill="1" applyBorder="1" applyAlignment="1" applyProtection="1">
      <alignment horizontal="center" vertical="center"/>
    </xf>
    <xf numFmtId="0" fontId="66" fillId="0" borderId="0" xfId="0" applyFont="1" applyProtection="1">
      <alignment vertical="center"/>
    </xf>
    <xf numFmtId="6" fontId="69" fillId="0" borderId="0" xfId="0" applyNumberFormat="1" applyFont="1" applyFill="1" applyBorder="1" applyAlignment="1" applyProtection="1">
      <alignment horizontal="center"/>
    </xf>
    <xf numFmtId="0" fontId="21" fillId="0" borderId="0" xfId="0" applyFont="1" applyBorder="1" applyProtection="1">
      <alignment vertical="center"/>
    </xf>
    <xf numFmtId="177" fontId="68" fillId="0" borderId="0" xfId="0" applyNumberFormat="1" applyFont="1" applyFill="1" applyBorder="1" applyAlignment="1" applyProtection="1">
      <alignment vertical="center"/>
    </xf>
    <xf numFmtId="0" fontId="0" fillId="0" borderId="0" xfId="0" applyFont="1" applyBorder="1" applyProtection="1">
      <alignment vertical="center"/>
    </xf>
    <xf numFmtId="0" fontId="70" fillId="0" borderId="0" xfId="0" applyFont="1" applyProtection="1">
      <alignment vertical="center"/>
    </xf>
    <xf numFmtId="0" fontId="36" fillId="0" borderId="56" xfId="0" applyFont="1" applyFill="1" applyBorder="1" applyAlignment="1" applyProtection="1">
      <alignment vertical="center"/>
    </xf>
    <xf numFmtId="0" fontId="36" fillId="0" borderId="57" xfId="0" applyFont="1" applyFill="1" applyBorder="1" applyAlignment="1" applyProtection="1">
      <alignment vertical="center"/>
    </xf>
    <xf numFmtId="0" fontId="36" fillId="0" borderId="87" xfId="0" applyFont="1" applyFill="1" applyBorder="1" applyAlignment="1" applyProtection="1">
      <alignment vertical="center"/>
    </xf>
    <xf numFmtId="0" fontId="36" fillId="0" borderId="58" xfId="0" applyFont="1" applyFill="1" applyBorder="1" applyAlignment="1" applyProtection="1">
      <alignment horizontal="left" vertical="center"/>
    </xf>
    <xf numFmtId="0" fontId="38" fillId="0" borderId="57" xfId="0" applyFont="1" applyFill="1" applyBorder="1" applyAlignment="1" applyProtection="1">
      <alignment vertical="center"/>
    </xf>
    <xf numFmtId="0" fontId="38" fillId="0" borderId="57" xfId="0" applyFont="1" applyFill="1" applyBorder="1" applyAlignment="1" applyProtection="1">
      <alignment horizontal="left" vertical="center" indent="1"/>
    </xf>
    <xf numFmtId="0" fontId="42" fillId="0" borderId="57" xfId="0" applyFont="1" applyFill="1" applyBorder="1" applyAlignment="1" applyProtection="1">
      <alignment vertical="center"/>
    </xf>
    <xf numFmtId="0" fontId="43" fillId="0" borderId="57" xfId="0" applyFont="1" applyFill="1" applyBorder="1" applyAlignment="1" applyProtection="1"/>
    <xf numFmtId="0" fontId="43" fillId="0" borderId="57" xfId="0" applyFont="1" applyFill="1" applyBorder="1" applyAlignment="1" applyProtection="1">
      <alignment horizontal="center"/>
    </xf>
    <xf numFmtId="0" fontId="43" fillId="0" borderId="59" xfId="0" applyFont="1" applyFill="1" applyBorder="1" applyAlignment="1" applyProtection="1"/>
    <xf numFmtId="0" fontId="21" fillId="4" borderId="160" xfId="0" applyFont="1" applyFill="1" applyBorder="1" applyAlignment="1" applyProtection="1">
      <alignment horizontal="distributed" vertical="center"/>
    </xf>
    <xf numFmtId="0" fontId="36" fillId="0" borderId="13" xfId="0" applyFont="1" applyBorder="1" applyAlignment="1" applyProtection="1">
      <alignment horizontal="center" vertical="center"/>
    </xf>
    <xf numFmtId="0" fontId="21" fillId="4" borderId="19" xfId="0" applyFont="1" applyFill="1" applyBorder="1" applyAlignment="1" applyProtection="1">
      <alignment horizontal="distributed" vertical="center"/>
    </xf>
    <xf numFmtId="0" fontId="21" fillId="4" borderId="25" xfId="0" applyFont="1" applyFill="1" applyBorder="1" applyAlignment="1" applyProtection="1">
      <alignment horizontal="distributed" vertical="center"/>
    </xf>
    <xf numFmtId="38" fontId="13" fillId="5" borderId="36" xfId="3" applyFont="1" applyFill="1" applyBorder="1" applyAlignment="1" applyProtection="1">
      <protection locked="0"/>
    </xf>
    <xf numFmtId="40" fontId="13" fillId="3" borderId="36" xfId="3" applyNumberFormat="1" applyFont="1" applyFill="1" applyBorder="1" applyAlignment="1" applyProtection="1">
      <protection locked="0"/>
    </xf>
    <xf numFmtId="38" fontId="13" fillId="3" borderId="36" xfId="3" applyFont="1" applyFill="1" applyBorder="1" applyAlignment="1" applyProtection="1">
      <protection locked="0"/>
    </xf>
    <xf numFmtId="0" fontId="7" fillId="0" borderId="0" xfId="0" applyFont="1" applyFill="1" applyBorder="1" applyAlignment="1" applyProtection="1">
      <alignment wrapText="1"/>
    </xf>
    <xf numFmtId="0" fontId="26" fillId="0" borderId="0" xfId="0" applyFont="1" applyBorder="1" applyAlignment="1" applyProtection="1">
      <alignment horizontal="center" vertical="center"/>
    </xf>
    <xf numFmtId="0" fontId="4" fillId="4" borderId="13" xfId="0" applyFont="1" applyFill="1" applyBorder="1" applyAlignment="1" applyProtection="1">
      <alignment horizontal="distributed" vertical="center"/>
    </xf>
    <xf numFmtId="177" fontId="19" fillId="0" borderId="0" xfId="0" applyNumberFormat="1" applyFont="1" applyFill="1" applyBorder="1" applyAlignment="1" applyProtection="1">
      <alignment horizontal="center" vertical="center"/>
    </xf>
    <xf numFmtId="0" fontId="4" fillId="4" borderId="29" xfId="0" applyFont="1" applyFill="1" applyBorder="1" applyAlignment="1" applyProtection="1">
      <alignment horizontal="center" vertical="center"/>
    </xf>
    <xf numFmtId="0" fontId="4" fillId="4" borderId="26" xfId="0" applyFont="1" applyFill="1" applyBorder="1" applyAlignment="1" applyProtection="1">
      <alignment horizontal="center" vertical="center"/>
    </xf>
    <xf numFmtId="0" fontId="4" fillId="4" borderId="34" xfId="0" applyFont="1" applyFill="1" applyBorder="1" applyAlignment="1" applyProtection="1">
      <alignment horizontal="center" vertical="center"/>
    </xf>
    <xf numFmtId="0" fontId="4" fillId="4" borderId="28" xfId="0" applyFont="1" applyFill="1" applyBorder="1" applyAlignment="1" applyProtection="1">
      <alignment horizontal="center" vertical="center"/>
    </xf>
    <xf numFmtId="0" fontId="4" fillId="4" borderId="35" xfId="0" applyFont="1" applyFill="1" applyBorder="1" applyAlignment="1" applyProtection="1">
      <alignment horizontal="center" vertical="center"/>
    </xf>
    <xf numFmtId="0" fontId="4" fillId="4" borderId="10" xfId="0" applyFont="1" applyFill="1" applyBorder="1" applyAlignment="1" applyProtection="1">
      <alignment horizontal="center" vertical="center"/>
    </xf>
    <xf numFmtId="0" fontId="9" fillId="0" borderId="0" xfId="0" quotePrefix="1" applyFont="1" applyProtection="1">
      <alignment vertical="center"/>
    </xf>
    <xf numFmtId="0" fontId="24" fillId="0" borderId="0" xfId="0" applyFont="1" applyFill="1" applyBorder="1" applyAlignment="1" applyProtection="1">
      <alignment vertical="center"/>
    </xf>
    <xf numFmtId="0" fontId="24" fillId="0" borderId="0" xfId="0" applyFont="1" applyFill="1" applyBorder="1" applyAlignment="1" applyProtection="1">
      <alignment horizontal="center" vertical="center"/>
    </xf>
    <xf numFmtId="38" fontId="1" fillId="0" borderId="0" xfId="3" quotePrefix="1" applyFont="1" applyFill="1" applyBorder="1" applyAlignment="1" applyProtection="1"/>
    <xf numFmtId="0" fontId="6" fillId="0" borderId="0" xfId="0" applyFont="1" applyFill="1" applyBorder="1" applyAlignment="1" applyProtection="1"/>
    <xf numFmtId="180" fontId="0" fillId="0" borderId="0" xfId="0" applyNumberFormat="1" applyFont="1" applyFill="1" applyBorder="1" applyAlignment="1" applyProtection="1">
      <alignment vertical="center"/>
    </xf>
    <xf numFmtId="0" fontId="9" fillId="0" borderId="0" xfId="0" applyFont="1" applyFill="1" applyBorder="1" applyProtection="1">
      <alignment vertical="center"/>
    </xf>
    <xf numFmtId="177" fontId="4" fillId="0" borderId="0" xfId="0" applyNumberFormat="1" applyFont="1" applyFill="1" applyBorder="1" applyAlignment="1" applyProtection="1">
      <alignment horizontal="left" vertical="center" indent="1"/>
    </xf>
    <xf numFmtId="0" fontId="1" fillId="5" borderId="10" xfId="0" applyFont="1" applyFill="1" applyBorder="1" applyProtection="1">
      <alignment vertical="center"/>
      <protection locked="0"/>
    </xf>
    <xf numFmtId="0" fontId="0" fillId="0" borderId="0" xfId="0" applyFont="1" applyProtection="1">
      <alignment vertical="center"/>
    </xf>
    <xf numFmtId="0" fontId="4" fillId="4" borderId="32" xfId="0" applyFont="1" applyFill="1" applyBorder="1" applyAlignment="1" applyProtection="1">
      <alignment horizontal="distributed" vertical="center"/>
    </xf>
    <xf numFmtId="0" fontId="4" fillId="4" borderId="33" xfId="0" applyFont="1" applyFill="1" applyBorder="1" applyAlignment="1" applyProtection="1">
      <alignment horizontal="distributed" vertical="center"/>
    </xf>
    <xf numFmtId="0" fontId="13" fillId="0" borderId="0" xfId="0" applyFont="1" applyBorder="1" applyProtection="1">
      <alignment vertical="center"/>
    </xf>
    <xf numFmtId="0" fontId="4" fillId="4" borderId="18" xfId="0" applyFont="1" applyFill="1" applyBorder="1" applyAlignment="1" applyProtection="1">
      <alignment horizontal="distributed" vertical="center"/>
    </xf>
    <xf numFmtId="0" fontId="4" fillId="4" borderId="22" xfId="0" applyFont="1" applyFill="1" applyBorder="1" applyAlignment="1" applyProtection="1">
      <alignment horizontal="distributed" vertical="center"/>
    </xf>
    <xf numFmtId="38" fontId="15" fillId="0" borderId="0" xfId="0" applyNumberFormat="1" applyFont="1" applyFill="1" applyBorder="1" applyAlignment="1" applyProtection="1"/>
    <xf numFmtId="0" fontId="4" fillId="4" borderId="23" xfId="0" applyFont="1" applyFill="1" applyBorder="1" applyAlignment="1" applyProtection="1">
      <alignment horizontal="distributed" vertical="center"/>
    </xf>
    <xf numFmtId="0" fontId="4" fillId="4" borderId="24" xfId="0" applyFont="1" applyFill="1" applyBorder="1" applyAlignment="1" applyProtection="1">
      <alignment horizontal="distributed" vertical="center"/>
    </xf>
    <xf numFmtId="177" fontId="4" fillId="0" borderId="0" xfId="0" applyNumberFormat="1" applyFont="1" applyBorder="1" applyAlignment="1" applyProtection="1">
      <alignment vertical="center"/>
    </xf>
    <xf numFmtId="0" fontId="34" fillId="0" borderId="0" xfId="0" applyFont="1" applyAlignment="1" applyProtection="1">
      <alignment vertical="center"/>
    </xf>
    <xf numFmtId="0" fontId="4" fillId="4" borderId="12" xfId="0" applyFont="1" applyFill="1" applyBorder="1" applyAlignment="1" applyProtection="1">
      <alignment horizontal="distributed" vertical="center"/>
    </xf>
    <xf numFmtId="0" fontId="4" fillId="0" borderId="0" xfId="3" applyNumberFormat="1" applyFont="1" applyFill="1" applyBorder="1" applyAlignment="1" applyProtection="1">
      <alignment horizontal="left" vertical="center" wrapText="1" indent="1"/>
    </xf>
    <xf numFmtId="38" fontId="13" fillId="0" borderId="0" xfId="3" applyFont="1" applyFill="1" applyBorder="1" applyAlignment="1" applyProtection="1">
      <alignment vertical="center"/>
    </xf>
    <xf numFmtId="0" fontId="13" fillId="0" borderId="0" xfId="0" applyFont="1" applyBorder="1" applyAlignment="1" applyProtection="1">
      <alignment vertical="center"/>
    </xf>
    <xf numFmtId="0" fontId="4" fillId="4" borderId="27" xfId="0" applyFont="1" applyFill="1" applyBorder="1" applyAlignment="1" applyProtection="1">
      <alignment horizontal="distributed" vertical="center" wrapText="1"/>
    </xf>
    <xf numFmtId="0" fontId="4" fillId="4" borderId="28" xfId="0" applyFont="1" applyFill="1" applyBorder="1" applyAlignment="1" applyProtection="1">
      <alignment horizontal="distributed" vertical="center" wrapText="1"/>
    </xf>
    <xf numFmtId="0" fontId="4" fillId="4" borderId="29" xfId="0" applyFont="1" applyFill="1" applyBorder="1" applyAlignment="1" applyProtection="1">
      <alignment horizontal="distributed" vertical="center" wrapText="1"/>
    </xf>
    <xf numFmtId="0" fontId="4" fillId="0" borderId="0" xfId="0" applyFont="1" applyFill="1" applyBorder="1" applyAlignment="1" applyProtection="1">
      <alignment horizontal="left" vertical="center" indent="1"/>
    </xf>
    <xf numFmtId="38" fontId="13" fillId="0" borderId="0" xfId="3" applyFont="1" applyFill="1" applyBorder="1" applyAlignment="1" applyProtection="1"/>
    <xf numFmtId="0" fontId="9" fillId="0" borderId="0" xfId="0" applyFont="1" applyFill="1" applyBorder="1" applyAlignment="1" applyProtection="1">
      <alignment horizontal="center"/>
    </xf>
    <xf numFmtId="0" fontId="4" fillId="4" borderId="9" xfId="0" applyFont="1" applyFill="1" applyBorder="1" applyAlignment="1" applyProtection="1">
      <alignment horizontal="distributed" vertical="center" wrapText="1"/>
    </xf>
    <xf numFmtId="0" fontId="4" fillId="4" borderId="10" xfId="0" applyFont="1" applyFill="1" applyBorder="1" applyAlignment="1" applyProtection="1">
      <alignment horizontal="distributed" vertical="center" wrapText="1"/>
    </xf>
    <xf numFmtId="0" fontId="4" fillId="4" borderId="20" xfId="0" applyFont="1" applyFill="1" applyBorder="1" applyAlignment="1" applyProtection="1">
      <alignment horizontal="distributed" vertical="center" wrapText="1"/>
    </xf>
    <xf numFmtId="0" fontId="7" fillId="0" borderId="0" xfId="0" applyFont="1" applyBorder="1" applyAlignment="1" applyProtection="1">
      <alignment horizontal="right" vertical="top" wrapText="1"/>
    </xf>
    <xf numFmtId="0" fontId="9" fillId="0" borderId="0" xfId="0" applyFont="1" applyFill="1" applyBorder="1" applyAlignment="1" applyProtection="1">
      <alignment vertical="center"/>
    </xf>
    <xf numFmtId="0" fontId="4" fillId="4" borderId="7" xfId="0" applyFont="1" applyFill="1" applyBorder="1" applyAlignment="1" applyProtection="1">
      <alignment horizontal="distributed" vertical="center" wrapText="1"/>
    </xf>
    <xf numFmtId="0" fontId="4" fillId="4" borderId="8" xfId="0" applyFont="1" applyFill="1" applyBorder="1" applyAlignment="1" applyProtection="1">
      <alignment horizontal="distributed" vertical="center" wrapText="1"/>
    </xf>
    <xf numFmtId="0" fontId="4" fillId="4" borderId="30" xfId="0" applyFont="1" applyFill="1" applyBorder="1" applyAlignment="1" applyProtection="1">
      <alignment horizontal="distributed" vertical="center" wrapText="1"/>
    </xf>
    <xf numFmtId="0" fontId="4" fillId="0" borderId="0" xfId="0" applyNumberFormat="1" applyFont="1" applyFill="1" applyBorder="1" applyAlignment="1" applyProtection="1">
      <alignment horizontal="left" vertical="center" wrapText="1" indent="1"/>
    </xf>
    <xf numFmtId="0" fontId="4" fillId="4" borderId="12" xfId="0" applyFont="1" applyFill="1" applyBorder="1" applyAlignment="1" applyProtection="1">
      <alignment horizontal="distributed" vertical="center" wrapText="1"/>
    </xf>
    <xf numFmtId="0" fontId="4" fillId="4" borderId="14" xfId="0" applyFont="1" applyFill="1" applyBorder="1" applyAlignment="1" applyProtection="1">
      <alignment horizontal="distributed" vertical="center" wrapText="1"/>
    </xf>
    <xf numFmtId="0" fontId="4" fillId="4" borderId="31" xfId="0" applyFont="1" applyFill="1" applyBorder="1" applyAlignment="1" applyProtection="1">
      <alignment horizontal="distributed" vertical="center" wrapText="1"/>
    </xf>
    <xf numFmtId="0" fontId="30" fillId="0" borderId="33" xfId="0" applyFont="1" applyFill="1" applyBorder="1" applyAlignment="1" applyProtection="1">
      <alignment horizontal="center" vertical="center"/>
    </xf>
    <xf numFmtId="180" fontId="1" fillId="0" borderId="33" xfId="0" applyNumberFormat="1" applyFont="1" applyFill="1" applyBorder="1" applyAlignment="1" applyProtection="1">
      <alignment horizontal="left" vertical="center" indent="1"/>
      <protection locked="0"/>
    </xf>
    <xf numFmtId="0" fontId="17" fillId="0" borderId="160" xfId="0" applyFont="1" applyFill="1" applyBorder="1" applyProtection="1">
      <alignment vertical="center"/>
    </xf>
    <xf numFmtId="0" fontId="0" fillId="0" borderId="13" xfId="0" applyFont="1" applyFill="1" applyBorder="1" applyProtection="1">
      <alignment vertical="center"/>
    </xf>
    <xf numFmtId="0" fontId="66" fillId="0" borderId="13" xfId="0" applyFont="1" applyBorder="1" applyProtection="1">
      <alignment vertical="center"/>
    </xf>
    <xf numFmtId="0" fontId="70" fillId="7" borderId="0" xfId="0" applyFont="1" applyFill="1" applyProtection="1">
      <alignment vertical="center"/>
    </xf>
    <xf numFmtId="184" fontId="36" fillId="0" borderId="32" xfId="0" applyNumberFormat="1" applyFont="1" applyBorder="1" applyAlignment="1" applyProtection="1">
      <alignment horizontal="center"/>
    </xf>
    <xf numFmtId="184" fontId="36" fillId="0" borderId="33" xfId="0" applyNumberFormat="1" applyFont="1" applyBorder="1" applyAlignment="1" applyProtection="1">
      <alignment horizontal="center"/>
    </xf>
    <xf numFmtId="184" fontId="36" fillId="0" borderId="61" xfId="0" applyNumberFormat="1" applyFont="1" applyBorder="1" applyAlignment="1" applyProtection="1">
      <alignment horizontal="center"/>
    </xf>
    <xf numFmtId="0" fontId="36" fillId="0" borderId="18" xfId="0" applyFont="1" applyBorder="1" applyAlignment="1" applyProtection="1">
      <alignment horizontal="left" vertical="center" indent="1"/>
    </xf>
    <xf numFmtId="0" fontId="36" fillId="0" borderId="19" xfId="0" applyFont="1" applyBorder="1" applyAlignment="1" applyProtection="1">
      <alignment horizontal="left" vertical="center" indent="1"/>
    </xf>
    <xf numFmtId="0" fontId="36" fillId="0" borderId="40" xfId="0" applyFont="1" applyBorder="1" applyAlignment="1" applyProtection="1">
      <alignment horizontal="left" vertical="center" indent="1"/>
    </xf>
    <xf numFmtId="0" fontId="36" fillId="0" borderId="16" xfId="0" applyFont="1" applyBorder="1" applyAlignment="1" applyProtection="1">
      <alignment horizontal="left" vertical="center" indent="1"/>
    </xf>
    <xf numFmtId="0" fontId="36" fillId="0" borderId="60" xfId="0" applyFont="1" applyBorder="1" applyAlignment="1" applyProtection="1">
      <alignment horizontal="left" vertical="center" indent="1"/>
    </xf>
    <xf numFmtId="0" fontId="36" fillId="0" borderId="39" xfId="0" applyFont="1" applyBorder="1" applyAlignment="1" applyProtection="1">
      <alignment horizontal="left" vertical="center" indent="1"/>
    </xf>
    <xf numFmtId="0" fontId="36" fillId="0" borderId="23" xfId="0" applyFont="1" applyFill="1" applyBorder="1" applyAlignment="1" applyProtection="1">
      <alignment horizontal="distributed" vertical="center" indent="1"/>
    </xf>
    <xf numFmtId="0" fontId="36" fillId="0" borderId="25" xfId="0" applyFont="1" applyFill="1" applyBorder="1" applyAlignment="1" applyProtection="1">
      <alignment horizontal="distributed" vertical="center" indent="1"/>
    </xf>
    <xf numFmtId="0" fontId="36" fillId="0" borderId="41" xfId="0" applyFont="1" applyFill="1" applyBorder="1" applyAlignment="1" applyProtection="1">
      <alignment horizontal="distributed" vertical="center" indent="1"/>
    </xf>
    <xf numFmtId="0" fontId="36" fillId="0" borderId="18" xfId="0" applyFont="1" applyFill="1" applyBorder="1" applyAlignment="1" applyProtection="1">
      <alignment horizontal="distributed" vertical="center" indent="1"/>
    </xf>
    <xf numFmtId="0" fontId="36" fillId="0" borderId="19" xfId="0" applyFont="1" applyFill="1" applyBorder="1" applyAlignment="1" applyProtection="1">
      <alignment horizontal="distributed" vertical="center" indent="1"/>
    </xf>
    <xf numFmtId="0" fontId="36" fillId="0" borderId="40" xfId="0" applyFont="1" applyFill="1" applyBorder="1" applyAlignment="1" applyProtection="1">
      <alignment horizontal="distributed" vertical="center" indent="1"/>
    </xf>
    <xf numFmtId="0" fontId="36" fillId="0" borderId="16" xfId="0" applyFont="1" applyFill="1" applyBorder="1" applyAlignment="1" applyProtection="1">
      <alignment horizontal="distributed" vertical="center" indent="1"/>
    </xf>
    <xf numFmtId="0" fontId="36" fillId="0" borderId="60" xfId="0" applyFont="1" applyFill="1" applyBorder="1" applyAlignment="1" applyProtection="1">
      <alignment horizontal="distributed" vertical="center" indent="1"/>
    </xf>
    <xf numFmtId="0" fontId="36" fillId="0" borderId="39" xfId="0" applyFont="1" applyFill="1" applyBorder="1" applyAlignment="1" applyProtection="1">
      <alignment horizontal="distributed" vertical="center" indent="1"/>
    </xf>
    <xf numFmtId="0" fontId="36" fillId="0" borderId="23" xfId="0" applyFont="1" applyBorder="1" applyAlignment="1" applyProtection="1">
      <alignment horizontal="left" vertical="center" indent="1"/>
    </xf>
    <xf numFmtId="0" fontId="36" fillId="0" borderId="25" xfId="0" applyFont="1" applyBorder="1" applyAlignment="1" applyProtection="1">
      <alignment horizontal="left" vertical="center" indent="1"/>
    </xf>
    <xf numFmtId="0" fontId="36" fillId="0" borderId="41" xfId="0" applyFont="1" applyBorder="1" applyAlignment="1" applyProtection="1">
      <alignment horizontal="left" vertical="center" indent="1"/>
    </xf>
    <xf numFmtId="0" fontId="36" fillId="0" borderId="27" xfId="0" applyFont="1" applyBorder="1" applyAlignment="1" applyProtection="1">
      <alignment horizontal="distributed" vertical="center" indent="1"/>
    </xf>
    <xf numFmtId="0" fontId="36" fillId="0" borderId="26" xfId="0" applyFont="1" applyBorder="1" applyAlignment="1" applyProtection="1">
      <alignment horizontal="distributed" vertical="center" indent="1"/>
    </xf>
    <xf numFmtId="0" fontId="36" fillId="0" borderId="34" xfId="0" applyFont="1" applyBorder="1" applyAlignment="1" applyProtection="1">
      <alignment horizontal="distributed" vertical="center" indent="1"/>
    </xf>
    <xf numFmtId="0" fontId="36" fillId="0" borderId="1" xfId="0" applyFont="1" applyBorder="1" applyAlignment="1" applyProtection="1">
      <alignment horizontal="distributed" vertical="center" indent="1"/>
    </xf>
    <xf numFmtId="0" fontId="36" fillId="0" borderId="0" xfId="0" applyFont="1" applyBorder="1" applyAlignment="1" applyProtection="1">
      <alignment horizontal="distributed" vertical="center" indent="1"/>
    </xf>
    <xf numFmtId="0" fontId="36" fillId="0" borderId="15" xfId="0" applyFont="1" applyBorder="1" applyAlignment="1" applyProtection="1">
      <alignment horizontal="distributed" vertical="center" indent="1"/>
    </xf>
    <xf numFmtId="0" fontId="36" fillId="0" borderId="12" xfId="0" applyFont="1" applyBorder="1" applyAlignment="1" applyProtection="1">
      <alignment horizontal="distributed" vertical="center" indent="1"/>
    </xf>
    <xf numFmtId="0" fontId="36" fillId="0" borderId="13" xfId="0" applyFont="1" applyBorder="1" applyAlignment="1" applyProtection="1">
      <alignment horizontal="distributed" vertical="center" indent="1"/>
    </xf>
    <xf numFmtId="0" fontId="36" fillId="0" borderId="38" xfId="0" applyFont="1" applyBorder="1" applyAlignment="1" applyProtection="1">
      <alignment horizontal="distributed" vertical="center" indent="1"/>
    </xf>
    <xf numFmtId="0" fontId="36" fillId="8" borderId="90" xfId="0" applyFont="1" applyFill="1" applyBorder="1" applyAlignment="1" applyProtection="1">
      <alignment horizontal="center" vertical="center"/>
    </xf>
    <xf numFmtId="0" fontId="36" fillId="8" borderId="93" xfId="0" applyFont="1" applyFill="1" applyBorder="1" applyAlignment="1" applyProtection="1">
      <alignment horizontal="center" vertical="center"/>
    </xf>
    <xf numFmtId="0" fontId="36" fillId="0" borderId="27" xfId="0" applyFont="1" applyBorder="1" applyAlignment="1" applyProtection="1">
      <alignment horizontal="center" vertical="center"/>
    </xf>
    <xf numFmtId="0" fontId="36" fillId="0" borderId="34" xfId="0" applyFont="1" applyBorder="1" applyAlignment="1" applyProtection="1">
      <alignment horizontal="center" vertical="center"/>
    </xf>
    <xf numFmtId="0" fontId="36" fillId="0" borderId="12" xfId="0" applyFont="1" applyBorder="1" applyAlignment="1" applyProtection="1">
      <alignment horizontal="center" vertical="center"/>
    </xf>
    <xf numFmtId="0" fontId="36" fillId="0" borderId="38" xfId="0" applyFont="1" applyBorder="1" applyAlignment="1" applyProtection="1">
      <alignment horizontal="center" vertical="center"/>
    </xf>
    <xf numFmtId="0" fontId="36" fillId="8" borderId="103" xfId="0" applyFont="1" applyFill="1" applyBorder="1" applyAlignment="1" applyProtection="1">
      <alignment horizontal="center" vertical="center"/>
    </xf>
    <xf numFmtId="0" fontId="36" fillId="8" borderId="91" xfId="0" applyFont="1" applyFill="1" applyBorder="1" applyAlignment="1" applyProtection="1">
      <alignment horizontal="center" vertical="center"/>
    </xf>
    <xf numFmtId="0" fontId="36" fillId="8" borderId="98" xfId="0" applyFont="1" applyFill="1" applyBorder="1" applyAlignment="1" applyProtection="1">
      <alignment horizontal="center" vertical="center"/>
    </xf>
    <xf numFmtId="0" fontId="36" fillId="0" borderId="95" xfId="0" applyFont="1" applyBorder="1" applyAlignment="1" applyProtection="1">
      <alignment vertical="center"/>
    </xf>
    <xf numFmtId="0" fontId="36" fillId="0" borderId="45" xfId="0" applyFont="1" applyBorder="1" applyAlignment="1" applyProtection="1">
      <alignment vertical="center"/>
    </xf>
    <xf numFmtId="0" fontId="36" fillId="0" borderId="86" xfId="0" applyFont="1" applyBorder="1" applyAlignment="1" applyProtection="1">
      <alignment vertical="center"/>
    </xf>
    <xf numFmtId="0" fontId="36" fillId="0" borderId="94" xfId="0" applyFont="1" applyBorder="1" applyAlignment="1" applyProtection="1">
      <alignment vertical="center"/>
    </xf>
    <xf numFmtId="0" fontId="36" fillId="0" borderId="43" xfId="0" applyFont="1" applyBorder="1" applyAlignment="1" applyProtection="1">
      <alignment vertical="center"/>
    </xf>
    <xf numFmtId="0" fontId="36" fillId="0" borderId="44" xfId="0" applyFont="1" applyBorder="1" applyAlignment="1" applyProtection="1">
      <alignment vertical="center"/>
    </xf>
    <xf numFmtId="0" fontId="36" fillId="0" borderId="1" xfId="0" applyFont="1" applyBorder="1" applyAlignment="1" applyProtection="1">
      <alignment horizontal="center" vertical="center"/>
    </xf>
    <xf numFmtId="0" fontId="36" fillId="0" borderId="15" xfId="0" applyFont="1" applyBorder="1" applyAlignment="1" applyProtection="1">
      <alignment horizontal="center" vertical="center"/>
    </xf>
    <xf numFmtId="0" fontId="36" fillId="0" borderId="26" xfId="0" applyFont="1" applyBorder="1" applyAlignment="1" applyProtection="1">
      <alignment horizontal="center" vertical="center"/>
    </xf>
    <xf numFmtId="0" fontId="36" fillId="0" borderId="13" xfId="0" applyFont="1" applyBorder="1" applyAlignment="1" applyProtection="1">
      <alignment horizontal="center" vertical="center"/>
    </xf>
    <xf numFmtId="0" fontId="38" fillId="0" borderId="27" xfId="0" applyFont="1" applyBorder="1" applyAlignment="1" applyProtection="1">
      <alignment vertical="top" wrapText="1"/>
    </xf>
    <xf numFmtId="0" fontId="38" fillId="0" borderId="26" xfId="0" applyFont="1" applyBorder="1" applyAlignment="1" applyProtection="1">
      <alignment vertical="top" wrapText="1"/>
    </xf>
    <xf numFmtId="0" fontId="38" fillId="0" borderId="34" xfId="0" applyFont="1" applyBorder="1" applyAlignment="1" applyProtection="1">
      <alignment vertical="top" wrapText="1"/>
    </xf>
    <xf numFmtId="0" fontId="38" fillId="0" borderId="12" xfId="0" applyFont="1" applyBorder="1" applyAlignment="1" applyProtection="1">
      <alignment vertical="top" wrapText="1"/>
    </xf>
    <xf numFmtId="0" fontId="38" fillId="0" borderId="13" xfId="0" applyFont="1" applyBorder="1" applyAlignment="1" applyProtection="1">
      <alignment vertical="top" wrapText="1"/>
    </xf>
    <xf numFmtId="0" fontId="38" fillId="0" borderId="38" xfId="0" applyFont="1" applyBorder="1" applyAlignment="1" applyProtection="1">
      <alignment vertical="top" wrapText="1"/>
    </xf>
    <xf numFmtId="0" fontId="36" fillId="8" borderId="110" xfId="0" applyFont="1" applyFill="1" applyBorder="1" applyAlignment="1" applyProtection="1">
      <alignment horizontal="center" vertical="center"/>
    </xf>
    <xf numFmtId="0" fontId="36" fillId="8" borderId="92" xfId="0" applyFont="1" applyFill="1" applyBorder="1" applyAlignment="1" applyProtection="1">
      <alignment horizontal="center" vertical="center"/>
    </xf>
    <xf numFmtId="0" fontId="26" fillId="0" borderId="0" xfId="0" applyFont="1" applyBorder="1" applyAlignment="1" applyProtection="1">
      <alignment horizontal="center" vertical="center"/>
    </xf>
    <xf numFmtId="0" fontId="21" fillId="4" borderId="60" xfId="0" applyFont="1" applyFill="1" applyBorder="1" applyAlignment="1" applyProtection="1">
      <alignment horizontal="distributed" vertical="center"/>
    </xf>
    <xf numFmtId="0" fontId="4" fillId="4" borderId="60" xfId="0" applyFont="1" applyFill="1" applyBorder="1" applyAlignment="1" applyProtection="1">
      <alignment horizontal="distributed" vertical="center"/>
    </xf>
    <xf numFmtId="178" fontId="1" fillId="3" borderId="62" xfId="0" applyNumberFormat="1" applyFont="1" applyFill="1" applyBorder="1" applyAlignment="1" applyProtection="1">
      <alignment horizontal="left" vertical="center" indent="1"/>
      <protection locked="0"/>
    </xf>
    <xf numFmtId="178" fontId="1" fillId="3" borderId="60" xfId="0" applyNumberFormat="1" applyFont="1" applyFill="1" applyBorder="1" applyAlignment="1" applyProtection="1">
      <alignment horizontal="left" vertical="center" indent="1"/>
      <protection locked="0"/>
    </xf>
    <xf numFmtId="178" fontId="1" fillId="3" borderId="39" xfId="0" applyNumberFormat="1" applyFont="1" applyFill="1" applyBorder="1" applyAlignment="1" applyProtection="1">
      <alignment horizontal="left" vertical="center" indent="1"/>
      <protection locked="0"/>
    </xf>
    <xf numFmtId="0" fontId="21" fillId="4" borderId="13" xfId="0" applyFont="1" applyFill="1" applyBorder="1" applyAlignment="1" applyProtection="1">
      <alignment horizontal="distributed" vertical="center"/>
    </xf>
    <xf numFmtId="0" fontId="4" fillId="4" borderId="13" xfId="0" applyFont="1" applyFill="1" applyBorder="1" applyAlignment="1" applyProtection="1">
      <alignment horizontal="distributed" vertical="center"/>
    </xf>
    <xf numFmtId="177" fontId="0" fillId="3" borderId="31" xfId="0" applyNumberFormat="1" applyFont="1" applyFill="1" applyBorder="1" applyAlignment="1" applyProtection="1">
      <alignment horizontal="left" vertical="center" indent="1"/>
      <protection locked="0"/>
    </xf>
    <xf numFmtId="177" fontId="1" fillId="3" borderId="13" xfId="0" applyNumberFormat="1" applyFont="1" applyFill="1" applyBorder="1" applyAlignment="1" applyProtection="1">
      <alignment horizontal="left" vertical="center" indent="1"/>
      <protection locked="0"/>
    </xf>
    <xf numFmtId="177" fontId="1" fillId="3" borderId="38" xfId="0" applyNumberFormat="1" applyFont="1" applyFill="1" applyBorder="1" applyAlignment="1" applyProtection="1">
      <alignment horizontal="left" vertical="center" indent="1"/>
      <protection locked="0"/>
    </xf>
    <xf numFmtId="0" fontId="10" fillId="0" borderId="32" xfId="0" applyFont="1" applyBorder="1" applyAlignment="1" applyProtection="1">
      <alignment horizontal="center" vertical="center"/>
    </xf>
    <xf numFmtId="0" fontId="10" fillId="0" borderId="33" xfId="0" applyFont="1" applyBorder="1" applyAlignment="1" applyProtection="1">
      <alignment horizontal="center" vertical="center"/>
    </xf>
    <xf numFmtId="0" fontId="10" fillId="0" borderId="61" xfId="0" applyFont="1" applyBorder="1" applyAlignment="1" applyProtection="1">
      <alignment horizontal="center" vertical="center"/>
    </xf>
    <xf numFmtId="177" fontId="19" fillId="0" borderId="0" xfId="0" applyNumberFormat="1" applyFont="1" applyFill="1" applyBorder="1" applyAlignment="1" applyProtection="1">
      <alignment horizontal="center" vertical="center"/>
    </xf>
    <xf numFmtId="0" fontId="65" fillId="0" borderId="31" xfId="0" applyFont="1" applyFill="1" applyBorder="1" applyAlignment="1" applyProtection="1">
      <alignment horizontal="left"/>
    </xf>
    <xf numFmtId="0" fontId="65" fillId="0" borderId="13" xfId="0" applyFont="1" applyFill="1" applyBorder="1" applyAlignment="1" applyProtection="1">
      <alignment horizontal="left"/>
    </xf>
    <xf numFmtId="0" fontId="65" fillId="0" borderId="38" xfId="0" applyFont="1" applyFill="1" applyBorder="1" applyAlignment="1" applyProtection="1">
      <alignment horizontal="left"/>
    </xf>
    <xf numFmtId="0" fontId="4" fillId="0" borderId="32" xfId="0" applyFont="1" applyFill="1" applyBorder="1" applyAlignment="1" applyProtection="1">
      <alignment horizontal="right"/>
    </xf>
    <xf numFmtId="0" fontId="4" fillId="0" borderId="33" xfId="0" applyFont="1" applyFill="1" applyBorder="1" applyAlignment="1" applyProtection="1">
      <alignment horizontal="right"/>
    </xf>
    <xf numFmtId="0" fontId="4" fillId="0" borderId="37" xfId="0" applyFont="1" applyFill="1" applyBorder="1" applyAlignment="1" applyProtection="1">
      <alignment horizontal="right"/>
    </xf>
    <xf numFmtId="0" fontId="32" fillId="4" borderId="65" xfId="0" applyFont="1" applyFill="1" applyBorder="1" applyAlignment="1" applyProtection="1">
      <alignment horizontal="center" vertical="center"/>
    </xf>
    <xf numFmtId="0" fontId="13" fillId="3" borderId="36" xfId="0" applyFont="1" applyFill="1" applyBorder="1" applyAlignment="1" applyProtection="1">
      <alignment horizontal="center"/>
      <protection locked="0"/>
    </xf>
    <xf numFmtId="38" fontId="13" fillId="3" borderId="36" xfId="3" applyFont="1" applyFill="1" applyBorder="1" applyAlignment="1" applyProtection="1">
      <protection locked="0"/>
    </xf>
    <xf numFmtId="38" fontId="13" fillId="5" borderId="36" xfId="3" quotePrefix="1" applyFont="1" applyFill="1" applyBorder="1" applyAlignment="1" applyProtection="1">
      <protection locked="0"/>
    </xf>
    <xf numFmtId="38" fontId="13" fillId="5" borderId="36" xfId="3" applyFont="1" applyFill="1" applyBorder="1" applyAlignment="1" applyProtection="1">
      <protection locked="0"/>
    </xf>
    <xf numFmtId="38" fontId="13" fillId="3" borderId="36" xfId="3" applyNumberFormat="1" applyFont="1" applyFill="1" applyBorder="1" applyAlignment="1" applyProtection="1">
      <protection locked="0"/>
    </xf>
    <xf numFmtId="40" fontId="13" fillId="3" borderId="36" xfId="3" applyNumberFormat="1" applyFont="1" applyFill="1" applyBorder="1" applyAlignment="1" applyProtection="1">
      <protection locked="0"/>
    </xf>
    <xf numFmtId="0" fontId="4" fillId="3" borderId="69" xfId="0" applyNumberFormat="1" applyFont="1" applyFill="1" applyBorder="1" applyAlignment="1" applyProtection="1">
      <alignment horizontal="left" vertical="center" indent="1"/>
      <protection locked="0"/>
    </xf>
    <xf numFmtId="0" fontId="21" fillId="4" borderId="22" xfId="0" applyFont="1" applyFill="1" applyBorder="1" applyAlignment="1" applyProtection="1">
      <alignment horizontal="distributed" vertical="center"/>
    </xf>
    <xf numFmtId="0" fontId="21" fillId="4" borderId="36" xfId="0" applyFont="1" applyFill="1" applyBorder="1" applyAlignment="1" applyProtection="1">
      <alignment horizontal="distributed" vertical="center"/>
    </xf>
    <xf numFmtId="0" fontId="21" fillId="4" borderId="21" xfId="0" applyFont="1" applyFill="1" applyBorder="1" applyAlignment="1" applyProtection="1">
      <alignment horizontal="distributed" vertical="center"/>
    </xf>
    <xf numFmtId="0" fontId="21" fillId="4" borderId="19" xfId="0" applyFont="1" applyFill="1" applyBorder="1" applyAlignment="1" applyProtection="1">
      <alignment horizontal="distributed" vertical="center"/>
    </xf>
    <xf numFmtId="0" fontId="23" fillId="4" borderId="19" xfId="0" applyFont="1" applyFill="1" applyBorder="1" applyAlignment="1" applyProtection="1">
      <alignment horizontal="distributed" vertical="center"/>
    </xf>
    <xf numFmtId="0" fontId="21" fillId="4" borderId="63" xfId="0" applyFont="1" applyFill="1" applyBorder="1" applyAlignment="1" applyProtection="1">
      <alignment horizontal="distributed" vertical="center"/>
    </xf>
    <xf numFmtId="0" fontId="23" fillId="4" borderId="63" xfId="0" applyFont="1" applyFill="1" applyBorder="1" applyAlignment="1" applyProtection="1">
      <alignment horizontal="distributed" vertical="center"/>
    </xf>
    <xf numFmtId="0" fontId="23" fillId="4" borderId="0" xfId="0" applyFont="1" applyFill="1" applyBorder="1" applyAlignment="1" applyProtection="1">
      <alignment horizontal="distributed" vertical="center"/>
    </xf>
    <xf numFmtId="0" fontId="23" fillId="4" borderId="35" xfId="0" applyFont="1" applyFill="1" applyBorder="1" applyAlignment="1" applyProtection="1">
      <alignment horizontal="distributed" vertical="center"/>
    </xf>
    <xf numFmtId="183" fontId="4" fillId="3" borderId="64" xfId="0" applyNumberFormat="1" applyFont="1" applyFill="1" applyBorder="1" applyAlignment="1" applyProtection="1">
      <alignment horizontal="left" vertical="center" indent="1"/>
      <protection locked="0"/>
    </xf>
    <xf numFmtId="183" fontId="4" fillId="3" borderId="0" xfId="0" applyNumberFormat="1" applyFont="1" applyFill="1" applyBorder="1" applyAlignment="1" applyProtection="1">
      <alignment horizontal="left" vertical="center" indent="1"/>
      <protection locked="0"/>
    </xf>
    <xf numFmtId="0" fontId="4" fillId="3" borderId="64" xfId="0" applyFont="1" applyFill="1" applyBorder="1" applyAlignment="1" applyProtection="1">
      <alignment horizontal="left" vertical="top" wrapText="1" indent="1"/>
      <protection locked="0"/>
    </xf>
    <xf numFmtId="0" fontId="4" fillId="3" borderId="0" xfId="0" applyFont="1" applyFill="1" applyBorder="1" applyAlignment="1" applyProtection="1">
      <alignment horizontal="left" vertical="top" wrapText="1" indent="1"/>
      <protection locked="0"/>
    </xf>
    <xf numFmtId="0" fontId="4" fillId="3" borderId="20" xfId="0" applyFont="1" applyFill="1" applyBorder="1" applyAlignment="1" applyProtection="1">
      <alignment horizontal="left" vertical="top" wrapText="1" indent="1"/>
      <protection locked="0"/>
    </xf>
    <xf numFmtId="0" fontId="4" fillId="3" borderId="35" xfId="0" applyFont="1" applyFill="1" applyBorder="1" applyAlignment="1" applyProtection="1">
      <alignment horizontal="left" vertical="top" wrapText="1" indent="1"/>
      <protection locked="0"/>
    </xf>
    <xf numFmtId="0" fontId="21" fillId="4" borderId="0" xfId="0" applyFont="1" applyFill="1" applyBorder="1" applyAlignment="1" applyProtection="1">
      <alignment horizontal="distributed" vertical="center"/>
    </xf>
    <xf numFmtId="0" fontId="31" fillId="4" borderId="2" xfId="0" applyFont="1" applyFill="1" applyBorder="1" applyAlignment="1" applyProtection="1">
      <alignment horizontal="center" vertical="center"/>
    </xf>
    <xf numFmtId="0" fontId="31" fillId="4" borderId="74" xfId="0" applyFont="1" applyFill="1" applyBorder="1" applyAlignment="1" applyProtection="1">
      <alignment horizontal="center" vertical="center"/>
    </xf>
    <xf numFmtId="0" fontId="31" fillId="4" borderId="3" xfId="0" applyFont="1" applyFill="1" applyBorder="1" applyAlignment="1" applyProtection="1">
      <alignment horizontal="center" vertical="center"/>
    </xf>
    <xf numFmtId="0" fontId="31" fillId="4" borderId="4" xfId="0" applyFont="1" applyFill="1" applyBorder="1" applyAlignment="1" applyProtection="1">
      <alignment horizontal="center" vertical="center"/>
    </xf>
    <xf numFmtId="0" fontId="31" fillId="4" borderId="75" xfId="0" applyFont="1" applyFill="1" applyBorder="1" applyAlignment="1" applyProtection="1">
      <alignment horizontal="center" vertical="center"/>
    </xf>
    <xf numFmtId="0" fontId="31" fillId="4" borderId="5" xfId="0" applyFont="1" applyFill="1" applyBorder="1" applyAlignment="1" applyProtection="1">
      <alignment horizontal="center" vertical="center"/>
    </xf>
    <xf numFmtId="0" fontId="4" fillId="2" borderId="63" xfId="0" applyFont="1" applyFill="1" applyBorder="1" applyAlignment="1" applyProtection="1">
      <alignment horizontal="distributed" vertical="center" wrapText="1"/>
    </xf>
    <xf numFmtId="0" fontId="4" fillId="2" borderId="13" xfId="0" applyFont="1" applyFill="1" applyBorder="1" applyAlignment="1" applyProtection="1">
      <alignment horizontal="distributed" vertical="center" wrapText="1"/>
    </xf>
    <xf numFmtId="0" fontId="4" fillId="2" borderId="26" xfId="0" applyFont="1" applyFill="1" applyBorder="1" applyAlignment="1" applyProtection="1">
      <alignment horizontal="distributed" vertical="center" wrapText="1"/>
    </xf>
    <xf numFmtId="0" fontId="4" fillId="2" borderId="35" xfId="0" applyFont="1" applyFill="1" applyBorder="1" applyAlignment="1" applyProtection="1">
      <alignment horizontal="distributed" vertical="center" wrapText="1"/>
    </xf>
    <xf numFmtId="180" fontId="0" fillId="3" borderId="30" xfId="0" applyNumberFormat="1" applyFont="1" applyFill="1" applyBorder="1" applyAlignment="1" applyProtection="1">
      <alignment horizontal="left" vertical="center" indent="1"/>
      <protection locked="0"/>
    </xf>
    <xf numFmtId="180" fontId="0" fillId="3" borderId="63" xfId="0" applyNumberFormat="1" applyFont="1" applyFill="1" applyBorder="1" applyAlignment="1" applyProtection="1">
      <alignment horizontal="left" vertical="center" indent="1"/>
      <protection locked="0"/>
    </xf>
    <xf numFmtId="180" fontId="0" fillId="3" borderId="8" xfId="0" applyNumberFormat="1" applyFont="1" applyFill="1" applyBorder="1" applyAlignment="1" applyProtection="1">
      <alignment horizontal="left" vertical="center" indent="1"/>
      <protection locked="0"/>
    </xf>
    <xf numFmtId="180" fontId="0" fillId="3" borderId="31" xfId="0" applyNumberFormat="1" applyFont="1" applyFill="1" applyBorder="1" applyAlignment="1" applyProtection="1">
      <alignment horizontal="left" vertical="center" indent="1"/>
      <protection locked="0"/>
    </xf>
    <xf numFmtId="180" fontId="0" fillId="3" borderId="13" xfId="0" applyNumberFormat="1" applyFont="1" applyFill="1" applyBorder="1" applyAlignment="1" applyProtection="1">
      <alignment horizontal="left" vertical="center" indent="1"/>
      <protection locked="0"/>
    </xf>
    <xf numFmtId="180" fontId="0" fillId="3" borderId="14" xfId="0" applyNumberFormat="1" applyFont="1" applyFill="1" applyBorder="1" applyAlignment="1" applyProtection="1">
      <alignment horizontal="left" vertical="center" indent="1"/>
      <protection locked="0"/>
    </xf>
    <xf numFmtId="0" fontId="4" fillId="3" borderId="29" xfId="0" applyFont="1" applyFill="1" applyBorder="1" applyAlignment="1" applyProtection="1">
      <alignment horizontal="left" vertical="center" indent="1"/>
      <protection locked="0"/>
    </xf>
    <xf numFmtId="0" fontId="4" fillId="3" borderId="26" xfId="0" applyFont="1" applyFill="1" applyBorder="1" applyAlignment="1" applyProtection="1">
      <alignment horizontal="left" vertical="center" indent="1"/>
      <protection locked="0"/>
    </xf>
    <xf numFmtId="0" fontId="4" fillId="3" borderId="28" xfId="0" applyFont="1" applyFill="1" applyBorder="1" applyAlignment="1" applyProtection="1">
      <alignment horizontal="left" vertical="center" indent="1"/>
      <protection locked="0"/>
    </xf>
    <xf numFmtId="0" fontId="4" fillId="3" borderId="20" xfId="0" applyFont="1" applyFill="1" applyBorder="1" applyAlignment="1" applyProtection="1">
      <alignment horizontal="left" vertical="center" indent="1"/>
      <protection locked="0"/>
    </xf>
    <xf numFmtId="0" fontId="4" fillId="3" borderId="35" xfId="0" applyFont="1" applyFill="1" applyBorder="1" applyAlignment="1" applyProtection="1">
      <alignment horizontal="left" vertical="center" indent="1"/>
      <protection locked="0"/>
    </xf>
    <xf numFmtId="0" fontId="4" fillId="3" borderId="10" xfId="0" applyFont="1" applyFill="1" applyBorder="1" applyAlignment="1" applyProtection="1">
      <alignment horizontal="left" vertical="center" indent="1"/>
      <protection locked="0"/>
    </xf>
    <xf numFmtId="0" fontId="7" fillId="0" borderId="26" xfId="0" applyFont="1" applyFill="1" applyBorder="1" applyAlignment="1" applyProtection="1">
      <alignment wrapText="1"/>
    </xf>
    <xf numFmtId="0" fontId="7" fillId="0" borderId="0" xfId="0" applyFont="1" applyFill="1" applyBorder="1" applyAlignment="1" applyProtection="1">
      <alignment wrapText="1"/>
    </xf>
    <xf numFmtId="38" fontId="13" fillId="0" borderId="69" xfId="3" applyFont="1" applyFill="1" applyBorder="1" applyAlignment="1" applyProtection="1"/>
    <xf numFmtId="0" fontId="4" fillId="3" borderId="30" xfId="0" applyNumberFormat="1" applyFont="1" applyFill="1" applyBorder="1" applyAlignment="1" applyProtection="1">
      <alignment horizontal="left" vertical="center" indent="1"/>
      <protection locked="0"/>
    </xf>
    <xf numFmtId="0" fontId="4" fillId="3" borderId="63" xfId="0" applyNumberFormat="1" applyFont="1" applyFill="1" applyBorder="1" applyAlignment="1" applyProtection="1">
      <alignment horizontal="left" vertical="center" indent="1"/>
      <protection locked="0"/>
    </xf>
    <xf numFmtId="0" fontId="4" fillId="3" borderId="71" xfId="0" applyNumberFormat="1" applyFont="1" applyFill="1" applyBorder="1" applyAlignment="1" applyProtection="1">
      <alignment horizontal="left" vertical="center" indent="1"/>
      <protection locked="0"/>
    </xf>
    <xf numFmtId="0" fontId="4" fillId="3" borderId="31" xfId="0" applyNumberFormat="1" applyFont="1" applyFill="1" applyBorder="1" applyAlignment="1" applyProtection="1">
      <alignment horizontal="left" vertical="center" indent="1"/>
      <protection locked="0"/>
    </xf>
    <xf numFmtId="0" fontId="4" fillId="3" borderId="13" xfId="0" applyNumberFormat="1" applyFont="1" applyFill="1" applyBorder="1" applyAlignment="1" applyProtection="1">
      <alignment horizontal="left" vertical="center" indent="1"/>
      <protection locked="0"/>
    </xf>
    <xf numFmtId="0" fontId="4" fillId="3" borderId="38" xfId="0" applyNumberFormat="1" applyFont="1" applyFill="1" applyBorder="1" applyAlignment="1" applyProtection="1">
      <alignment horizontal="left" vertical="center" indent="1"/>
      <protection locked="0"/>
    </xf>
    <xf numFmtId="0" fontId="4" fillId="3" borderId="34" xfId="0" applyFont="1" applyFill="1" applyBorder="1" applyAlignment="1" applyProtection="1">
      <alignment horizontal="left" vertical="center" indent="1"/>
      <protection locked="0"/>
    </xf>
    <xf numFmtId="0" fontId="4" fillId="3" borderId="17" xfId="0" applyFont="1" applyFill="1" applyBorder="1" applyAlignment="1" applyProtection="1">
      <alignment horizontal="left" vertical="center" indent="1"/>
      <protection locked="0"/>
    </xf>
    <xf numFmtId="38" fontId="22" fillId="0" borderId="79" xfId="0" applyNumberFormat="1" applyFont="1" applyFill="1" applyBorder="1" applyAlignment="1" applyProtection="1">
      <alignment vertical="center"/>
    </xf>
    <xf numFmtId="38" fontId="22" fillId="0" borderId="74" xfId="0" applyNumberFormat="1" applyFont="1" applyFill="1" applyBorder="1" applyAlignment="1" applyProtection="1">
      <alignment vertical="center"/>
    </xf>
    <xf numFmtId="38" fontId="22" fillId="0" borderId="80" xfId="0" applyNumberFormat="1" applyFont="1" applyFill="1" applyBorder="1" applyAlignment="1" applyProtection="1">
      <alignment vertical="center"/>
    </xf>
    <xf numFmtId="38" fontId="22" fillId="0" borderId="75" xfId="0" applyNumberFormat="1" applyFont="1" applyFill="1" applyBorder="1" applyAlignment="1" applyProtection="1">
      <alignment vertical="center"/>
    </xf>
    <xf numFmtId="38" fontId="10" fillId="0" borderId="74" xfId="0" applyNumberFormat="1" applyFont="1" applyFill="1" applyBorder="1" applyAlignment="1" applyProtection="1">
      <alignment horizontal="left" vertical="center"/>
    </xf>
    <xf numFmtId="38" fontId="10" fillId="0" borderId="76" xfId="0" applyNumberFormat="1" applyFont="1" applyFill="1" applyBorder="1" applyAlignment="1" applyProtection="1">
      <alignment horizontal="left" vertical="center"/>
    </xf>
    <xf numFmtId="38" fontId="10" fillId="0" borderId="75" xfId="0" applyNumberFormat="1" applyFont="1" applyFill="1" applyBorder="1" applyAlignment="1" applyProtection="1">
      <alignment horizontal="left" vertical="center"/>
    </xf>
    <xf numFmtId="38" fontId="10" fillId="0" borderId="77" xfId="0" applyNumberFormat="1" applyFont="1" applyFill="1" applyBorder="1" applyAlignment="1" applyProtection="1">
      <alignment horizontal="left" vertical="center"/>
    </xf>
    <xf numFmtId="0" fontId="21" fillId="4" borderId="62" xfId="0" applyFont="1" applyFill="1" applyBorder="1" applyAlignment="1" applyProtection="1">
      <alignment horizontal="center" vertical="center"/>
    </xf>
    <xf numFmtId="0" fontId="23" fillId="4" borderId="60" xfId="0" applyFont="1" applyFill="1" applyBorder="1" applyAlignment="1" applyProtection="1">
      <alignment horizontal="center" vertical="center"/>
    </xf>
    <xf numFmtId="0" fontId="23" fillId="4" borderId="6" xfId="0" applyFont="1" applyFill="1" applyBorder="1" applyAlignment="1" applyProtection="1">
      <alignment horizontal="center" vertical="center"/>
    </xf>
    <xf numFmtId="0" fontId="4" fillId="4" borderId="16" xfId="0" applyFont="1" applyFill="1" applyBorder="1" applyAlignment="1" applyProtection="1">
      <alignment horizontal="center" vertical="center"/>
    </xf>
    <xf numFmtId="0" fontId="4" fillId="4" borderId="60" xfId="0" applyFont="1" applyFill="1" applyBorder="1" applyAlignment="1" applyProtection="1">
      <alignment horizontal="center" vertical="center"/>
    </xf>
    <xf numFmtId="0" fontId="4" fillId="4" borderId="6" xfId="0" applyFont="1" applyFill="1" applyBorder="1" applyAlignment="1" applyProtection="1">
      <alignment horizontal="center" vertical="center"/>
    </xf>
    <xf numFmtId="38" fontId="4" fillId="4" borderId="62" xfId="0" applyNumberFormat="1" applyFont="1" applyFill="1" applyBorder="1" applyAlignment="1" applyProtection="1">
      <alignment horizontal="center" vertical="center"/>
    </xf>
    <xf numFmtId="38" fontId="4" fillId="4" borderId="60" xfId="0" applyNumberFormat="1" applyFont="1" applyFill="1" applyBorder="1" applyAlignment="1" applyProtection="1">
      <alignment horizontal="center" vertical="center"/>
    </xf>
    <xf numFmtId="38" fontId="4" fillId="4" borderId="6" xfId="0" applyNumberFormat="1" applyFont="1" applyFill="1" applyBorder="1" applyAlignment="1" applyProtection="1">
      <alignment horizontal="center" vertical="center"/>
    </xf>
    <xf numFmtId="0" fontId="4" fillId="4" borderId="62" xfId="0" applyFont="1" applyFill="1" applyBorder="1" applyAlignment="1" applyProtection="1">
      <alignment horizontal="center" vertical="center"/>
    </xf>
    <xf numFmtId="0" fontId="4" fillId="4" borderId="39" xfId="0" applyFont="1" applyFill="1" applyBorder="1" applyAlignment="1" applyProtection="1">
      <alignment horizontal="center" vertical="center"/>
    </xf>
    <xf numFmtId="0" fontId="4" fillId="0" borderId="18" xfId="0" applyFont="1" applyFill="1" applyBorder="1" applyAlignment="1" applyProtection="1"/>
    <xf numFmtId="0" fontId="4" fillId="0" borderId="19" xfId="0" applyFont="1" applyFill="1" applyBorder="1" applyAlignment="1" applyProtection="1"/>
    <xf numFmtId="0" fontId="4" fillId="0" borderId="22" xfId="0" applyFont="1" applyFill="1" applyBorder="1" applyAlignment="1" applyProtection="1"/>
    <xf numFmtId="38" fontId="13" fillId="0" borderId="20" xfId="3" applyFont="1" applyFill="1" applyBorder="1" applyAlignment="1" applyProtection="1"/>
    <xf numFmtId="38" fontId="13" fillId="0" borderId="35" xfId="3" applyFont="1" applyFill="1" applyBorder="1" applyAlignment="1" applyProtection="1"/>
    <xf numFmtId="38" fontId="13" fillId="0" borderId="10" xfId="3" applyFont="1" applyFill="1" applyBorder="1" applyAlignment="1" applyProtection="1"/>
    <xf numFmtId="38" fontId="13" fillId="7" borderId="20" xfId="3" applyFont="1" applyFill="1" applyBorder="1" applyAlignment="1" applyProtection="1"/>
    <xf numFmtId="38" fontId="13" fillId="7" borderId="35" xfId="3" applyFont="1" applyFill="1" applyBorder="1" applyAlignment="1" applyProtection="1"/>
    <xf numFmtId="38" fontId="13" fillId="7" borderId="10" xfId="3" applyFont="1" applyFill="1" applyBorder="1" applyAlignment="1" applyProtection="1"/>
    <xf numFmtId="38" fontId="13" fillId="0" borderId="21" xfId="3" applyFont="1" applyFill="1" applyBorder="1" applyAlignment="1" applyProtection="1"/>
    <xf numFmtId="38" fontId="13" fillId="0" borderId="19" xfId="3" applyFont="1" applyFill="1" applyBorder="1" applyAlignment="1" applyProtection="1"/>
    <xf numFmtId="38" fontId="13" fillId="0" borderId="40" xfId="3" applyFont="1" applyFill="1" applyBorder="1" applyAlignment="1" applyProtection="1"/>
    <xf numFmtId="0" fontId="19" fillId="3" borderId="30" xfId="0" applyFont="1" applyFill="1" applyBorder="1" applyAlignment="1" applyProtection="1">
      <alignment horizontal="left" vertical="center" wrapText="1" indent="1"/>
      <protection locked="0"/>
    </xf>
    <xf numFmtId="0" fontId="19" fillId="3" borderId="63" xfId="0" applyFont="1" applyFill="1" applyBorder="1" applyAlignment="1" applyProtection="1">
      <alignment horizontal="left" vertical="center" wrapText="1" indent="1"/>
      <protection locked="0"/>
    </xf>
    <xf numFmtId="0" fontId="19" fillId="3" borderId="0" xfId="0" applyFont="1" applyFill="1" applyBorder="1" applyAlignment="1" applyProtection="1">
      <alignment horizontal="left" vertical="center" wrapText="1" indent="1"/>
      <protection locked="0"/>
    </xf>
    <xf numFmtId="0" fontId="19" fillId="3" borderId="64" xfId="0" applyFont="1" applyFill="1" applyBorder="1" applyAlignment="1" applyProtection="1">
      <alignment horizontal="left" vertical="center" wrapText="1" indent="1"/>
      <protection locked="0"/>
    </xf>
    <xf numFmtId="186" fontId="0" fillId="3" borderId="65" xfId="0" applyNumberFormat="1" applyFont="1" applyFill="1" applyBorder="1" applyAlignment="1" applyProtection="1">
      <alignment horizontal="left" vertical="center" indent="1"/>
      <protection locked="0"/>
    </xf>
    <xf numFmtId="186" fontId="23" fillId="3" borderId="65" xfId="0" applyNumberFormat="1" applyFont="1" applyFill="1" applyBorder="1" applyAlignment="1" applyProtection="1">
      <alignment horizontal="left" vertical="center" indent="1"/>
      <protection locked="0"/>
    </xf>
    <xf numFmtId="186" fontId="23" fillId="3" borderId="68" xfId="0" applyNumberFormat="1" applyFont="1" applyFill="1" applyBorder="1" applyAlignment="1" applyProtection="1">
      <alignment horizontal="left" vertical="center" indent="1"/>
      <protection locked="0"/>
    </xf>
    <xf numFmtId="0" fontId="33" fillId="0" borderId="63" xfId="0" applyFont="1" applyFill="1" applyBorder="1" applyAlignment="1" applyProtection="1">
      <alignment horizontal="center" vertical="center" wrapText="1"/>
    </xf>
    <xf numFmtId="0" fontId="33" fillId="0" borderId="71"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wrapText="1"/>
    </xf>
    <xf numFmtId="0" fontId="33" fillId="0" borderId="15" xfId="0" applyFont="1" applyFill="1" applyBorder="1" applyAlignment="1" applyProtection="1">
      <alignment horizontal="center" vertical="center" wrapText="1"/>
    </xf>
    <xf numFmtId="0" fontId="33" fillId="0" borderId="35" xfId="0" applyFont="1" applyFill="1" applyBorder="1" applyAlignment="1" applyProtection="1">
      <alignment horizontal="center" vertical="center" wrapText="1"/>
    </xf>
    <xf numFmtId="0" fontId="33" fillId="0" borderId="17" xfId="0" applyFont="1" applyFill="1" applyBorder="1" applyAlignment="1" applyProtection="1">
      <alignment horizontal="center" vertical="center" wrapText="1"/>
    </xf>
    <xf numFmtId="38" fontId="13" fillId="0" borderId="17" xfId="3" applyFont="1" applyFill="1" applyBorder="1" applyAlignment="1" applyProtection="1"/>
    <xf numFmtId="49" fontId="0" fillId="3" borderId="60" xfId="0" applyNumberFormat="1" applyFont="1" applyFill="1" applyBorder="1" applyAlignment="1" applyProtection="1">
      <alignment horizontal="left" vertical="center" wrapText="1" indent="1"/>
      <protection locked="0"/>
    </xf>
    <xf numFmtId="0" fontId="23" fillId="3" borderId="60" xfId="0" applyNumberFormat="1" applyFont="1" applyFill="1" applyBorder="1" applyAlignment="1" applyProtection="1">
      <alignment horizontal="left" vertical="center" wrapText="1" indent="1"/>
      <protection locked="0"/>
    </xf>
    <xf numFmtId="0" fontId="23" fillId="3" borderId="39" xfId="0" applyNumberFormat="1" applyFont="1" applyFill="1" applyBorder="1" applyAlignment="1" applyProtection="1">
      <alignment horizontal="left" vertical="center" wrapText="1" indent="1"/>
      <protection locked="0"/>
    </xf>
    <xf numFmtId="0" fontId="21" fillId="4" borderId="60" xfId="0" applyFont="1" applyFill="1" applyBorder="1" applyAlignment="1" applyProtection="1">
      <alignment horizontal="center" vertical="center"/>
    </xf>
    <xf numFmtId="0" fontId="21" fillId="4" borderId="6" xfId="0" applyFont="1" applyFill="1" applyBorder="1" applyAlignment="1" applyProtection="1">
      <alignment horizontal="center" vertical="center"/>
    </xf>
    <xf numFmtId="0" fontId="0" fillId="3" borderId="62" xfId="0" applyNumberFormat="1" applyFont="1" applyFill="1" applyBorder="1" applyAlignment="1" applyProtection="1">
      <alignment horizontal="left" vertical="center" indent="1"/>
      <protection locked="0"/>
    </xf>
    <xf numFmtId="0" fontId="13" fillId="3" borderId="60" xfId="0" applyNumberFormat="1" applyFont="1" applyFill="1" applyBorder="1" applyAlignment="1" applyProtection="1">
      <alignment horizontal="left" vertical="center" indent="1"/>
      <protection locked="0"/>
    </xf>
    <xf numFmtId="0" fontId="13" fillId="3" borderId="6" xfId="0" applyNumberFormat="1" applyFont="1" applyFill="1" applyBorder="1" applyAlignment="1" applyProtection="1">
      <alignment horizontal="left" vertical="center" indent="1"/>
      <protection locked="0"/>
    </xf>
    <xf numFmtId="0" fontId="4" fillId="0" borderId="9" xfId="0" applyFont="1" applyFill="1" applyBorder="1" applyAlignment="1" applyProtection="1"/>
    <xf numFmtId="0" fontId="4" fillId="0" borderId="35" xfId="0" applyFont="1" applyFill="1" applyBorder="1" applyAlignment="1" applyProtection="1"/>
    <xf numFmtId="0" fontId="4" fillId="0" borderId="10" xfId="0" applyFont="1" applyFill="1" applyBorder="1" applyAlignment="1" applyProtection="1"/>
    <xf numFmtId="182" fontId="23" fillId="3" borderId="65" xfId="0" applyNumberFormat="1" applyFont="1" applyFill="1" applyBorder="1" applyAlignment="1" applyProtection="1">
      <alignment horizontal="left" vertical="center" indent="1"/>
      <protection locked="0"/>
    </xf>
    <xf numFmtId="182" fontId="23" fillId="3" borderId="62" xfId="0" applyNumberFormat="1" applyFont="1" applyFill="1" applyBorder="1" applyAlignment="1" applyProtection="1">
      <alignment horizontal="left" vertical="center" indent="1"/>
      <protection locked="0"/>
    </xf>
    <xf numFmtId="0" fontId="21" fillId="4" borderId="16" xfId="0" applyFont="1" applyFill="1" applyBorder="1" applyAlignment="1" applyProtection="1">
      <alignment horizontal="center" vertical="center"/>
    </xf>
    <xf numFmtId="0" fontId="4" fillId="0" borderId="23" xfId="0" applyFont="1" applyFill="1" applyBorder="1" applyAlignment="1" applyProtection="1"/>
    <xf numFmtId="0" fontId="4" fillId="0" borderId="25" xfId="0" applyFont="1" applyFill="1" applyBorder="1" applyAlignment="1" applyProtection="1"/>
    <xf numFmtId="0" fontId="4" fillId="0" borderId="24" xfId="0" applyFont="1" applyFill="1" applyBorder="1" applyAlignment="1" applyProtection="1"/>
    <xf numFmtId="38" fontId="13" fillId="0" borderId="66" xfId="3" applyFont="1" applyFill="1" applyBorder="1" applyAlignment="1" applyProtection="1"/>
    <xf numFmtId="38" fontId="13" fillId="0" borderId="25" xfId="3" applyFont="1" applyFill="1" applyBorder="1" applyAlignment="1" applyProtection="1"/>
    <xf numFmtId="38" fontId="13" fillId="0" borderId="24" xfId="3" applyFont="1" applyFill="1" applyBorder="1" applyAlignment="1" applyProtection="1"/>
    <xf numFmtId="38" fontId="13" fillId="7" borderId="66" xfId="3" applyFont="1" applyFill="1" applyBorder="1" applyAlignment="1" applyProtection="1"/>
    <xf numFmtId="38" fontId="13" fillId="7" borderId="25" xfId="3" applyFont="1" applyFill="1" applyBorder="1" applyAlignment="1" applyProtection="1"/>
    <xf numFmtId="38" fontId="13" fillId="7" borderId="24" xfId="3" applyFont="1" applyFill="1" applyBorder="1" applyAlignment="1" applyProtection="1"/>
    <xf numFmtId="38" fontId="13" fillId="0" borderId="41" xfId="3" applyFont="1" applyFill="1" applyBorder="1" applyAlignment="1" applyProtection="1"/>
    <xf numFmtId="0" fontId="0" fillId="3" borderId="20" xfId="0" applyFont="1" applyFill="1" applyBorder="1" applyAlignment="1" applyProtection="1">
      <alignment horizontal="left" vertical="center" indent="1"/>
      <protection locked="0"/>
    </xf>
    <xf numFmtId="0" fontId="23" fillId="3" borderId="35" xfId="0" applyFont="1" applyFill="1" applyBorder="1" applyAlignment="1" applyProtection="1">
      <alignment horizontal="left" vertical="center" indent="1"/>
      <protection locked="0"/>
    </xf>
    <xf numFmtId="0" fontId="30" fillId="4" borderId="16" xfId="0" applyFont="1" applyFill="1" applyBorder="1" applyAlignment="1" applyProtection="1">
      <alignment horizontal="center" vertical="center"/>
    </xf>
    <xf numFmtId="0" fontId="30" fillId="4" borderId="60" xfId="0" applyFont="1" applyFill="1" applyBorder="1" applyAlignment="1" applyProtection="1">
      <alignment horizontal="center" vertical="center"/>
    </xf>
    <xf numFmtId="0" fontId="30" fillId="4" borderId="6" xfId="0" applyFont="1" applyFill="1" applyBorder="1" applyAlignment="1" applyProtection="1">
      <alignment horizontal="center" vertical="center"/>
    </xf>
    <xf numFmtId="0" fontId="7" fillId="0" borderId="33" xfId="0" applyFont="1" applyFill="1" applyBorder="1" applyAlignment="1" applyProtection="1">
      <alignment horizontal="right" vertical="center"/>
    </xf>
    <xf numFmtId="38" fontId="7" fillId="6" borderId="33" xfId="3" applyFont="1" applyFill="1" applyBorder="1" applyAlignment="1" applyProtection="1">
      <alignment horizontal="center" vertical="center"/>
      <protection locked="0"/>
    </xf>
    <xf numFmtId="0" fontId="4" fillId="3" borderId="21" xfId="0" applyFont="1" applyFill="1" applyBorder="1" applyAlignment="1" applyProtection="1">
      <alignment wrapText="1"/>
      <protection locked="0"/>
    </xf>
    <xf numFmtId="0" fontId="4" fillId="3" borderId="19" xfId="0" applyFont="1" applyFill="1" applyBorder="1" applyAlignment="1" applyProtection="1">
      <alignment wrapText="1"/>
      <protection locked="0"/>
    </xf>
    <xf numFmtId="0" fontId="4" fillId="3" borderId="40" xfId="0" applyFont="1" applyFill="1" applyBorder="1" applyAlignment="1" applyProtection="1">
      <alignment wrapText="1"/>
      <protection locked="0"/>
    </xf>
    <xf numFmtId="0" fontId="4" fillId="3" borderId="66" xfId="0" applyFont="1" applyFill="1" applyBorder="1" applyAlignment="1" applyProtection="1">
      <alignment wrapText="1"/>
      <protection locked="0"/>
    </xf>
    <xf numFmtId="0" fontId="4" fillId="3" borderId="25" xfId="0" applyFont="1" applyFill="1" applyBorder="1" applyAlignment="1" applyProtection="1">
      <alignment wrapText="1"/>
      <protection locked="0"/>
    </xf>
    <xf numFmtId="0" fontId="4" fillId="3" borderId="41" xfId="0" applyFont="1" applyFill="1" applyBorder="1" applyAlignment="1" applyProtection="1">
      <alignment wrapText="1"/>
      <protection locked="0"/>
    </xf>
    <xf numFmtId="0" fontId="32" fillId="4" borderId="62" xfId="0" applyFont="1" applyFill="1" applyBorder="1" applyAlignment="1" applyProtection="1">
      <alignment horizontal="center" vertical="center" wrapText="1"/>
    </xf>
    <xf numFmtId="0" fontId="32" fillId="4" borderId="6" xfId="0" applyFont="1" applyFill="1" applyBorder="1" applyAlignment="1" applyProtection="1">
      <alignment horizontal="center" vertical="center"/>
    </xf>
    <xf numFmtId="9" fontId="13" fillId="3" borderId="21" xfId="1" applyFont="1" applyFill="1" applyBorder="1" applyAlignment="1" applyProtection="1">
      <alignment horizontal="center"/>
      <protection locked="0"/>
    </xf>
    <xf numFmtId="9" fontId="13" fillId="3" borderId="22" xfId="1" applyFont="1" applyFill="1" applyBorder="1" applyAlignment="1" applyProtection="1">
      <alignment horizontal="center"/>
      <protection locked="0"/>
    </xf>
    <xf numFmtId="0" fontId="0" fillId="3" borderId="36" xfId="0" applyFont="1" applyFill="1" applyBorder="1" applyAlignment="1" applyProtection="1">
      <alignment horizontal="center"/>
      <protection locked="0"/>
    </xf>
    <xf numFmtId="38" fontId="13" fillId="5" borderId="67" xfId="3" quotePrefix="1" applyFont="1" applyFill="1" applyBorder="1" applyAlignment="1" applyProtection="1">
      <protection locked="0"/>
    </xf>
    <xf numFmtId="38" fontId="13" fillId="5" borderId="67" xfId="3" applyFont="1" applyFill="1" applyBorder="1" applyAlignment="1" applyProtection="1">
      <protection locked="0"/>
    </xf>
    <xf numFmtId="38" fontId="13" fillId="3" borderId="66" xfId="3" applyFont="1" applyFill="1" applyBorder="1" applyAlignment="1" applyProtection="1">
      <alignment horizontal="right"/>
      <protection locked="0"/>
    </xf>
    <xf numFmtId="38" fontId="13" fillId="3" borderId="25" xfId="3" applyFont="1" applyFill="1" applyBorder="1" applyAlignment="1" applyProtection="1">
      <alignment horizontal="right"/>
      <protection locked="0"/>
    </xf>
    <xf numFmtId="38" fontId="13" fillId="3" borderId="24" xfId="3" applyFont="1" applyFill="1" applyBorder="1" applyAlignment="1" applyProtection="1">
      <alignment horizontal="right"/>
      <protection locked="0"/>
    </xf>
    <xf numFmtId="40" fontId="13" fillId="3" borderId="67" xfId="3" applyNumberFormat="1" applyFont="1" applyFill="1" applyBorder="1" applyAlignment="1" applyProtection="1">
      <protection locked="0"/>
    </xf>
    <xf numFmtId="0" fontId="30" fillId="4" borderId="23" xfId="0" applyFont="1" applyFill="1" applyBorder="1" applyAlignment="1" applyProtection="1">
      <alignment horizontal="center" vertical="center"/>
    </xf>
    <xf numFmtId="0" fontId="30" fillId="4" borderId="25" xfId="0" applyFont="1" applyFill="1" applyBorder="1" applyAlignment="1" applyProtection="1">
      <alignment horizontal="center" vertical="center"/>
    </xf>
    <xf numFmtId="0" fontId="30" fillId="4" borderId="24" xfId="0" applyFont="1" applyFill="1" applyBorder="1" applyAlignment="1" applyProtection="1">
      <alignment horizontal="center" vertical="center"/>
    </xf>
    <xf numFmtId="0" fontId="30" fillId="4" borderId="9" xfId="0" applyFont="1" applyFill="1" applyBorder="1" applyAlignment="1" applyProtection="1">
      <alignment horizontal="center" vertical="center"/>
    </xf>
    <xf numFmtId="0" fontId="30" fillId="4" borderId="35" xfId="0" applyFont="1" applyFill="1" applyBorder="1" applyAlignment="1" applyProtection="1">
      <alignment horizontal="center" vertical="center"/>
    </xf>
    <xf numFmtId="0" fontId="30" fillId="4" borderId="10" xfId="0" applyFont="1" applyFill="1" applyBorder="1" applyAlignment="1" applyProtection="1">
      <alignment horizontal="center" vertical="center"/>
    </xf>
    <xf numFmtId="0" fontId="30" fillId="4" borderId="7" xfId="0" applyFont="1" applyFill="1" applyBorder="1" applyAlignment="1" applyProtection="1">
      <alignment horizontal="center"/>
    </xf>
    <xf numFmtId="0" fontId="30" fillId="4" borderId="63" xfId="0" applyFont="1" applyFill="1" applyBorder="1" applyAlignment="1" applyProtection="1">
      <alignment horizontal="center"/>
    </xf>
    <xf numFmtId="0" fontId="30" fillId="4" borderId="8" xfId="0" applyFont="1" applyFill="1" applyBorder="1" applyAlignment="1" applyProtection="1">
      <alignment horizontal="center"/>
    </xf>
    <xf numFmtId="0" fontId="32" fillId="4" borderId="62" xfId="0" applyFont="1" applyFill="1" applyBorder="1" applyAlignment="1" applyProtection="1">
      <alignment horizontal="center" vertical="center"/>
    </xf>
    <xf numFmtId="0" fontId="32" fillId="4" borderId="60" xfId="0" applyFont="1" applyFill="1" applyBorder="1" applyAlignment="1" applyProtection="1">
      <alignment horizontal="center" vertical="center"/>
    </xf>
    <xf numFmtId="0" fontId="32" fillId="4" borderId="39" xfId="0" applyFont="1" applyFill="1" applyBorder="1" applyAlignment="1" applyProtection="1">
      <alignment horizontal="center" vertical="center"/>
    </xf>
    <xf numFmtId="0" fontId="4" fillId="3" borderId="36" xfId="0" applyNumberFormat="1" applyFont="1" applyFill="1" applyBorder="1" applyAlignment="1" applyProtection="1">
      <alignment horizontal="left" vertical="center" wrapText="1" indent="1"/>
      <protection locked="0"/>
    </xf>
    <xf numFmtId="0" fontId="4" fillId="3" borderId="72" xfId="0" applyNumberFormat="1" applyFont="1" applyFill="1" applyBorder="1" applyAlignment="1" applyProtection="1">
      <alignment horizontal="left" vertical="center" wrapText="1" indent="1"/>
      <protection locked="0"/>
    </xf>
    <xf numFmtId="0" fontId="21" fillId="4" borderId="25" xfId="0" applyFont="1" applyFill="1" applyBorder="1" applyAlignment="1" applyProtection="1">
      <alignment horizontal="distributed" vertical="center"/>
    </xf>
    <xf numFmtId="0" fontId="23" fillId="4" borderId="25" xfId="0" applyFont="1" applyFill="1" applyBorder="1" applyAlignment="1" applyProtection="1">
      <alignment horizontal="distributed" vertical="center"/>
    </xf>
    <xf numFmtId="49" fontId="4" fillId="3" borderId="67" xfId="0" applyNumberFormat="1" applyFont="1" applyFill="1" applyBorder="1" applyAlignment="1" applyProtection="1">
      <alignment horizontal="left" vertical="center" indent="1"/>
      <protection locked="0"/>
    </xf>
    <xf numFmtId="0" fontId="4" fillId="3" borderId="67" xfId="0" applyNumberFormat="1" applyFont="1" applyFill="1" applyBorder="1" applyAlignment="1" applyProtection="1">
      <alignment horizontal="left" vertical="center" indent="1"/>
      <protection locked="0"/>
    </xf>
    <xf numFmtId="0" fontId="4" fillId="3" borderId="73" xfId="0" applyNumberFormat="1" applyFont="1" applyFill="1" applyBorder="1" applyAlignment="1" applyProtection="1">
      <alignment horizontal="left" vertical="center" indent="1"/>
      <protection locked="0"/>
    </xf>
    <xf numFmtId="0" fontId="4" fillId="3" borderId="70" xfId="0" applyNumberFormat="1" applyFont="1" applyFill="1" applyBorder="1" applyAlignment="1" applyProtection="1">
      <alignment horizontal="left" vertical="center" indent="1"/>
      <protection locked="0"/>
    </xf>
    <xf numFmtId="178" fontId="4" fillId="3" borderId="66" xfId="0" applyNumberFormat="1" applyFont="1" applyFill="1" applyBorder="1" applyAlignment="1" applyProtection="1">
      <alignment horizontal="left" vertical="center" indent="1"/>
      <protection locked="0"/>
    </xf>
    <xf numFmtId="178" fontId="4" fillId="3" borderId="25" xfId="0" applyNumberFormat="1" applyFont="1" applyFill="1" applyBorder="1" applyAlignment="1" applyProtection="1">
      <alignment horizontal="left" vertical="center" indent="1"/>
      <protection locked="0"/>
    </xf>
    <xf numFmtId="178" fontId="4" fillId="3" borderId="41" xfId="0" applyNumberFormat="1" applyFont="1" applyFill="1" applyBorder="1" applyAlignment="1" applyProtection="1">
      <alignment horizontal="left" vertical="center" indent="1"/>
      <protection locked="0"/>
    </xf>
    <xf numFmtId="177" fontId="4" fillId="3" borderId="21" xfId="0" applyNumberFormat="1" applyFont="1" applyFill="1" applyBorder="1" applyAlignment="1" applyProtection="1">
      <alignment horizontal="left" vertical="center" indent="1"/>
      <protection locked="0"/>
    </xf>
    <xf numFmtId="177" fontId="4" fillId="3" borderId="19" xfId="0" applyNumberFormat="1" applyFont="1" applyFill="1" applyBorder="1" applyAlignment="1" applyProtection="1">
      <alignment horizontal="left" vertical="center" indent="1"/>
      <protection locked="0"/>
    </xf>
    <xf numFmtId="177" fontId="4" fillId="3" borderId="40" xfId="0" applyNumberFormat="1" applyFont="1" applyFill="1" applyBorder="1" applyAlignment="1" applyProtection="1">
      <alignment horizontal="left" vertical="center" indent="1"/>
      <protection locked="0"/>
    </xf>
    <xf numFmtId="0" fontId="4" fillId="3" borderId="22" xfId="0" applyFont="1" applyFill="1" applyBorder="1" applyAlignment="1" applyProtection="1">
      <alignment wrapText="1"/>
      <protection locked="0"/>
    </xf>
    <xf numFmtId="178" fontId="0" fillId="3" borderId="18" xfId="0" applyNumberFormat="1" applyFont="1" applyFill="1" applyBorder="1" applyAlignment="1" applyProtection="1">
      <alignment horizontal="center" wrapText="1"/>
      <protection locked="0"/>
    </xf>
    <xf numFmtId="178" fontId="0" fillId="3" borderId="19" xfId="0" applyNumberFormat="1" applyFont="1" applyFill="1" applyBorder="1" applyAlignment="1" applyProtection="1">
      <alignment horizontal="center" wrapText="1"/>
      <protection locked="0"/>
    </xf>
    <xf numFmtId="178" fontId="0" fillId="3" borderId="22" xfId="0" applyNumberFormat="1" applyFont="1" applyFill="1" applyBorder="1" applyAlignment="1" applyProtection="1">
      <alignment horizontal="center" wrapText="1"/>
      <protection locked="0"/>
    </xf>
    <xf numFmtId="0" fontId="32" fillId="4" borderId="62" xfId="0" applyFont="1" applyFill="1" applyBorder="1" applyAlignment="1" applyProtection="1">
      <alignment horizontal="center" vertical="center" shrinkToFit="1"/>
    </xf>
    <xf numFmtId="0" fontId="32" fillId="4" borderId="60" xfId="0" applyFont="1" applyFill="1" applyBorder="1" applyAlignment="1" applyProtection="1">
      <alignment horizontal="center" vertical="center" shrinkToFit="1"/>
    </xf>
    <xf numFmtId="0" fontId="32" fillId="4" borderId="6" xfId="0" applyFont="1" applyFill="1" applyBorder="1" applyAlignment="1" applyProtection="1">
      <alignment horizontal="center" vertical="center" shrinkToFit="1"/>
    </xf>
    <xf numFmtId="0" fontId="30" fillId="4" borderId="62" xfId="0" applyFont="1" applyFill="1" applyBorder="1" applyAlignment="1" applyProtection="1">
      <alignment horizontal="center" vertical="center"/>
    </xf>
    <xf numFmtId="0" fontId="30" fillId="4" borderId="16" xfId="0" applyFont="1" applyFill="1" applyBorder="1" applyAlignment="1" applyProtection="1">
      <alignment horizontal="center" vertical="center" wrapText="1"/>
    </xf>
    <xf numFmtId="0" fontId="30" fillId="4" borderId="60" xfId="0" applyFont="1" applyFill="1" applyBorder="1" applyAlignment="1" applyProtection="1">
      <alignment horizontal="center" vertical="center" wrapText="1"/>
    </xf>
    <xf numFmtId="0" fontId="30" fillId="4" borderId="6" xfId="0" applyFont="1" applyFill="1" applyBorder="1" applyAlignment="1" applyProtection="1">
      <alignment horizontal="center" vertical="center" wrapText="1"/>
    </xf>
    <xf numFmtId="0" fontId="26" fillId="0" borderId="0" xfId="0" applyFont="1" applyAlignment="1" applyProtection="1">
      <alignment horizontal="center" vertical="center"/>
    </xf>
    <xf numFmtId="0" fontId="4" fillId="4" borderId="159" xfId="0" applyFont="1" applyFill="1" applyBorder="1" applyAlignment="1" applyProtection="1">
      <alignment horizontal="center" vertical="center"/>
    </xf>
    <xf numFmtId="0" fontId="4" fillId="4" borderId="33" xfId="0" applyFont="1" applyFill="1" applyBorder="1" applyAlignment="1" applyProtection="1">
      <alignment horizontal="center" vertical="center"/>
    </xf>
    <xf numFmtId="0" fontId="4" fillId="4" borderId="37" xfId="0" applyFont="1" applyFill="1" applyBorder="1" applyAlignment="1" applyProtection="1">
      <alignment horizontal="center" vertical="center"/>
    </xf>
    <xf numFmtId="0" fontId="4" fillId="3" borderId="78" xfId="3" applyNumberFormat="1" applyFont="1" applyFill="1" applyBorder="1" applyAlignment="1" applyProtection="1">
      <alignment vertical="top" wrapText="1"/>
      <protection locked="0"/>
    </xf>
    <xf numFmtId="0" fontId="4" fillId="3" borderId="33" xfId="3" applyNumberFormat="1" applyFont="1" applyFill="1" applyBorder="1" applyAlignment="1" applyProtection="1">
      <alignment vertical="top" wrapText="1"/>
      <protection locked="0"/>
    </xf>
    <xf numFmtId="0" fontId="4" fillId="3" borderId="61" xfId="3" applyNumberFormat="1" applyFont="1" applyFill="1" applyBorder="1" applyAlignment="1" applyProtection="1">
      <alignment vertical="top" wrapText="1"/>
      <protection locked="0"/>
    </xf>
    <xf numFmtId="38" fontId="15" fillId="0" borderId="66" xfId="0" applyNumberFormat="1" applyFont="1" applyFill="1" applyBorder="1" applyAlignment="1" applyProtection="1"/>
    <xf numFmtId="38" fontId="15" fillId="0" borderId="25" xfId="0" applyNumberFormat="1" applyFont="1" applyFill="1" applyBorder="1" applyAlignment="1" applyProtection="1"/>
    <xf numFmtId="38" fontId="15" fillId="0" borderId="24" xfId="0" applyNumberFormat="1" applyFont="1" applyFill="1" applyBorder="1" applyAlignment="1" applyProtection="1"/>
    <xf numFmtId="38" fontId="15" fillId="6" borderId="21" xfId="0" quotePrefix="1" applyNumberFormat="1" applyFont="1" applyFill="1" applyBorder="1" applyAlignment="1" applyProtection="1">
      <protection locked="0"/>
    </xf>
    <xf numFmtId="38" fontId="15" fillId="6" borderId="19" xfId="0" quotePrefix="1" applyNumberFormat="1" applyFont="1" applyFill="1" applyBorder="1" applyAlignment="1" applyProtection="1">
      <protection locked="0"/>
    </xf>
    <xf numFmtId="38" fontId="15" fillId="6" borderId="22" xfId="0" quotePrefix="1" applyNumberFormat="1" applyFont="1" applyFill="1" applyBorder="1" applyAlignment="1" applyProtection="1">
      <protection locked="0"/>
    </xf>
    <xf numFmtId="38" fontId="15" fillId="3" borderId="21" xfId="0" applyNumberFormat="1" applyFont="1" applyFill="1" applyBorder="1" applyAlignment="1" applyProtection="1">
      <protection locked="0"/>
    </xf>
    <xf numFmtId="38" fontId="15" fillId="3" borderId="19" xfId="0" applyNumberFormat="1" applyFont="1" applyFill="1" applyBorder="1" applyAlignment="1" applyProtection="1">
      <protection locked="0"/>
    </xf>
    <xf numFmtId="38" fontId="15" fillId="3" borderId="22" xfId="0" applyNumberFormat="1" applyFont="1" applyFill="1" applyBorder="1" applyAlignment="1" applyProtection="1">
      <protection locked="0"/>
    </xf>
    <xf numFmtId="176" fontId="1" fillId="0" borderId="66" xfId="0" applyNumberFormat="1" applyFont="1" applyFill="1" applyBorder="1" applyAlignment="1" applyProtection="1"/>
    <xf numFmtId="176" fontId="1" fillId="0" borderId="25" xfId="0" applyNumberFormat="1" applyFont="1" applyFill="1" applyBorder="1" applyAlignment="1" applyProtection="1"/>
    <xf numFmtId="176" fontId="1" fillId="0" borderId="24" xfId="0" applyNumberFormat="1" applyFont="1" applyFill="1" applyBorder="1" applyAlignment="1" applyProtection="1"/>
    <xf numFmtId="176" fontId="1" fillId="0" borderId="21" xfId="0" applyNumberFormat="1" applyFont="1" applyFill="1" applyBorder="1" applyAlignment="1" applyProtection="1"/>
    <xf numFmtId="176" fontId="1" fillId="0" borderId="19" xfId="0" applyNumberFormat="1" applyFont="1" applyFill="1" applyBorder="1" applyAlignment="1" applyProtection="1"/>
    <xf numFmtId="176" fontId="1" fillId="0" borderId="22" xfId="0" applyNumberFormat="1" applyFont="1" applyFill="1" applyBorder="1" applyAlignment="1" applyProtection="1"/>
    <xf numFmtId="38" fontId="15" fillId="0" borderId="21" xfId="0" quotePrefix="1" applyNumberFormat="1" applyFont="1" applyFill="1" applyBorder="1" applyAlignment="1" applyProtection="1"/>
    <xf numFmtId="38" fontId="15" fillId="0" borderId="19" xfId="0" quotePrefix="1" applyNumberFormat="1" applyFont="1" applyFill="1" applyBorder="1" applyAlignment="1" applyProtection="1"/>
    <xf numFmtId="38" fontId="15" fillId="0" borderId="22" xfId="0" quotePrefix="1" applyNumberFormat="1" applyFont="1" applyFill="1" applyBorder="1" applyAlignment="1" applyProtection="1"/>
    <xf numFmtId="38" fontId="15" fillId="0" borderId="21" xfId="0" applyNumberFormat="1" applyFont="1" applyFill="1" applyBorder="1" applyAlignment="1" applyProtection="1"/>
    <xf numFmtId="38" fontId="15" fillId="0" borderId="19" xfId="0" applyNumberFormat="1" applyFont="1" applyFill="1" applyBorder="1" applyAlignment="1" applyProtection="1"/>
    <xf numFmtId="38" fontId="15" fillId="0" borderId="22" xfId="0" applyNumberFormat="1" applyFont="1" applyFill="1" applyBorder="1" applyAlignment="1" applyProtection="1"/>
    <xf numFmtId="176" fontId="0" fillId="0" borderId="21" xfId="0" applyNumberFormat="1" applyFont="1" applyFill="1" applyBorder="1" applyAlignment="1" applyProtection="1"/>
    <xf numFmtId="176" fontId="0" fillId="0" borderId="19" xfId="0" applyNumberFormat="1" applyFont="1" applyFill="1" applyBorder="1" applyAlignment="1" applyProtection="1"/>
    <xf numFmtId="176" fontId="0" fillId="0" borderId="22" xfId="0" applyNumberFormat="1" applyFont="1" applyFill="1" applyBorder="1" applyAlignment="1" applyProtection="1"/>
    <xf numFmtId="38" fontId="15" fillId="0" borderId="41" xfId="0" applyNumberFormat="1" applyFont="1" applyFill="1" applyBorder="1" applyAlignment="1" applyProtection="1"/>
    <xf numFmtId="38" fontId="15" fillId="0" borderId="40" xfId="0" applyNumberFormat="1" applyFont="1" applyFill="1" applyBorder="1" applyAlignment="1" applyProtection="1"/>
    <xf numFmtId="0" fontId="4" fillId="4" borderId="18" xfId="0" applyFont="1" applyFill="1" applyBorder="1" applyAlignment="1" applyProtection="1">
      <alignment horizontal="center" vertical="center"/>
    </xf>
    <xf numFmtId="0" fontId="4" fillId="4" borderId="19" xfId="0" applyFont="1" applyFill="1" applyBorder="1" applyAlignment="1" applyProtection="1">
      <alignment horizontal="center" vertical="center"/>
    </xf>
    <xf numFmtId="0" fontId="4" fillId="4" borderId="22" xfId="0" applyFont="1" applyFill="1" applyBorder="1" applyAlignment="1" applyProtection="1">
      <alignment horizontal="center" vertical="center"/>
    </xf>
    <xf numFmtId="0" fontId="4" fillId="4" borderId="23" xfId="0" applyFont="1" applyFill="1" applyBorder="1" applyAlignment="1" applyProtection="1">
      <alignment horizontal="center" vertical="center"/>
    </xf>
    <xf numFmtId="0" fontId="4" fillId="4" borderId="25" xfId="0" applyFont="1" applyFill="1" applyBorder="1" applyAlignment="1" applyProtection="1">
      <alignment horizontal="center" vertical="center"/>
    </xf>
    <xf numFmtId="0" fontId="4" fillId="4" borderId="24" xfId="0" applyFont="1" applyFill="1" applyBorder="1" applyAlignment="1" applyProtection="1">
      <alignment horizontal="center" vertical="center"/>
    </xf>
    <xf numFmtId="0" fontId="4" fillId="4" borderId="29" xfId="0" applyFont="1" applyFill="1" applyBorder="1" applyAlignment="1" applyProtection="1">
      <alignment horizontal="center" vertical="center"/>
    </xf>
    <xf numFmtId="0" fontId="4" fillId="4" borderId="26" xfId="0" applyFont="1" applyFill="1" applyBorder="1" applyAlignment="1" applyProtection="1">
      <alignment horizontal="center" vertical="center"/>
    </xf>
    <xf numFmtId="0" fontId="4" fillId="4" borderId="34" xfId="0" applyFont="1" applyFill="1" applyBorder="1" applyAlignment="1" applyProtection="1">
      <alignment horizontal="center" vertical="center"/>
    </xf>
    <xf numFmtId="0" fontId="4" fillId="4" borderId="27" xfId="0" applyFont="1" applyFill="1" applyBorder="1" applyAlignment="1" applyProtection="1">
      <alignment horizontal="center" vertical="center"/>
    </xf>
    <xf numFmtId="0" fontId="4" fillId="4" borderId="28" xfId="0" applyFont="1" applyFill="1" applyBorder="1" applyAlignment="1" applyProtection="1">
      <alignment horizontal="center" vertical="center"/>
    </xf>
    <xf numFmtId="0" fontId="4" fillId="4" borderId="9" xfId="0" applyFont="1" applyFill="1" applyBorder="1" applyAlignment="1" applyProtection="1">
      <alignment horizontal="center" vertical="center"/>
    </xf>
    <xf numFmtId="0" fontId="4" fillId="4" borderId="35" xfId="0" applyFont="1" applyFill="1" applyBorder="1" applyAlignment="1" applyProtection="1">
      <alignment horizontal="center" vertical="center"/>
    </xf>
    <xf numFmtId="0" fontId="4" fillId="4" borderId="10" xfId="0" applyFont="1" applyFill="1" applyBorder="1" applyAlignment="1" applyProtection="1">
      <alignment horizontal="center" vertical="center"/>
    </xf>
    <xf numFmtId="0" fontId="30" fillId="4" borderId="160" xfId="0" applyFont="1" applyFill="1" applyBorder="1" applyAlignment="1" applyProtection="1">
      <alignment horizontal="center" vertical="center"/>
    </xf>
    <xf numFmtId="0" fontId="30" fillId="4" borderId="13" xfId="0" applyFont="1" applyFill="1" applyBorder="1" applyAlignment="1" applyProtection="1">
      <alignment horizontal="center" vertical="center"/>
    </xf>
    <xf numFmtId="0" fontId="30" fillId="4" borderId="14" xfId="0" applyFont="1" applyFill="1" applyBorder="1" applyAlignment="1" applyProtection="1">
      <alignment horizontal="center" vertical="center"/>
    </xf>
    <xf numFmtId="177" fontId="4" fillId="3" borderId="66" xfId="0" applyNumberFormat="1" applyFont="1" applyFill="1" applyBorder="1" applyAlignment="1" applyProtection="1">
      <alignment horizontal="left" vertical="center" indent="1"/>
      <protection locked="0"/>
    </xf>
    <xf numFmtId="177" fontId="4" fillId="3" borderId="25" xfId="0" applyNumberFormat="1" applyFont="1" applyFill="1" applyBorder="1" applyAlignment="1" applyProtection="1">
      <alignment horizontal="left" vertical="center" indent="1"/>
      <protection locked="0"/>
    </xf>
    <xf numFmtId="177" fontId="4" fillId="3" borderId="41" xfId="0" applyNumberFormat="1" applyFont="1" applyFill="1" applyBorder="1" applyAlignment="1" applyProtection="1">
      <alignment horizontal="left" vertical="center" indent="1"/>
      <protection locked="0"/>
    </xf>
    <xf numFmtId="0" fontId="7" fillId="4" borderId="21" xfId="0" applyFont="1" applyFill="1" applyBorder="1" applyAlignment="1" applyProtection="1">
      <alignment horizontal="center" vertical="center"/>
    </xf>
    <xf numFmtId="0" fontId="7" fillId="4" borderId="19" xfId="0" applyFont="1" applyFill="1" applyBorder="1" applyAlignment="1" applyProtection="1">
      <alignment horizontal="center" vertical="center"/>
    </xf>
    <xf numFmtId="0" fontId="7" fillId="4" borderId="22" xfId="0" applyFont="1" applyFill="1" applyBorder="1" applyAlignment="1" applyProtection="1">
      <alignment horizontal="center" vertical="center"/>
    </xf>
    <xf numFmtId="0" fontId="30" fillId="4" borderId="159" xfId="0" applyFont="1" applyFill="1" applyBorder="1" applyAlignment="1" applyProtection="1">
      <alignment horizontal="center" vertical="center"/>
    </xf>
    <xf numFmtId="0" fontId="30" fillId="4" borderId="33" xfId="0" applyFont="1" applyFill="1" applyBorder="1" applyAlignment="1" applyProtection="1">
      <alignment horizontal="center" vertical="center"/>
    </xf>
    <xf numFmtId="0" fontId="30" fillId="4" borderId="37" xfId="0" applyFont="1" applyFill="1" applyBorder="1" applyAlignment="1" applyProtection="1">
      <alignment horizontal="center" vertical="center"/>
    </xf>
    <xf numFmtId="180" fontId="1" fillId="6" borderId="78" xfId="0" applyNumberFormat="1" applyFont="1" applyFill="1" applyBorder="1" applyAlignment="1" applyProtection="1">
      <alignment horizontal="left" vertical="center" indent="1"/>
      <protection locked="0"/>
    </xf>
    <xf numFmtId="180" fontId="1" fillId="6" borderId="33" xfId="0" applyNumberFormat="1" applyFont="1" applyFill="1" applyBorder="1" applyAlignment="1" applyProtection="1">
      <alignment horizontal="left" vertical="center" indent="1"/>
      <protection locked="0"/>
    </xf>
    <xf numFmtId="180" fontId="1" fillId="6" borderId="61" xfId="0" applyNumberFormat="1" applyFont="1" applyFill="1" applyBorder="1" applyAlignment="1" applyProtection="1">
      <alignment horizontal="left" vertical="center" indent="1"/>
      <protection locked="0"/>
    </xf>
    <xf numFmtId="38" fontId="1" fillId="6" borderId="21" xfId="3" applyFont="1" applyFill="1" applyBorder="1" applyAlignment="1" applyProtection="1">
      <protection locked="0"/>
    </xf>
    <xf numFmtId="38" fontId="1" fillId="6" borderId="19" xfId="3" applyFont="1" applyFill="1" applyBorder="1" applyAlignment="1" applyProtection="1">
      <protection locked="0"/>
    </xf>
    <xf numFmtId="38" fontId="1" fillId="6" borderId="22" xfId="3" applyFont="1" applyFill="1" applyBorder="1" applyAlignment="1" applyProtection="1">
      <protection locked="0"/>
    </xf>
    <xf numFmtId="38" fontId="1" fillId="5" borderId="21" xfId="3" applyFont="1" applyFill="1" applyBorder="1" applyAlignment="1" applyProtection="1">
      <protection locked="0"/>
    </xf>
    <xf numFmtId="38" fontId="1" fillId="5" borderId="19" xfId="3" applyFont="1" applyFill="1" applyBorder="1" applyAlignment="1" applyProtection="1">
      <protection locked="0"/>
    </xf>
    <xf numFmtId="38" fontId="1" fillId="5" borderId="22" xfId="3" applyFont="1" applyFill="1" applyBorder="1" applyAlignment="1" applyProtection="1">
      <protection locked="0"/>
    </xf>
    <xf numFmtId="38" fontId="1" fillId="0" borderId="21" xfId="3" applyFont="1" applyFill="1" applyBorder="1" applyAlignment="1" applyProtection="1"/>
    <xf numFmtId="38" fontId="1" fillId="0" borderId="19" xfId="3" applyFont="1" applyFill="1" applyBorder="1" applyAlignment="1" applyProtection="1"/>
    <xf numFmtId="38" fontId="1" fillId="0" borderId="40" xfId="3" applyFont="1" applyFill="1" applyBorder="1" applyAlignment="1" applyProtection="1"/>
    <xf numFmtId="38" fontId="1" fillId="6" borderId="66" xfId="3" applyFont="1" applyFill="1" applyBorder="1" applyAlignment="1" applyProtection="1">
      <protection locked="0"/>
    </xf>
    <xf numFmtId="38" fontId="1" fillId="6" borderId="25" xfId="3" applyFont="1" applyFill="1" applyBorder="1" applyAlignment="1" applyProtection="1">
      <protection locked="0"/>
    </xf>
    <xf numFmtId="38" fontId="1" fillId="6" borderId="24" xfId="3" applyFont="1" applyFill="1" applyBorder="1" applyAlignment="1" applyProtection="1">
      <protection locked="0"/>
    </xf>
    <xf numFmtId="38" fontId="1" fillId="5" borderId="66" xfId="3" applyFont="1" applyFill="1" applyBorder="1" applyAlignment="1" applyProtection="1">
      <protection locked="0"/>
    </xf>
    <xf numFmtId="38" fontId="1" fillId="5" borderId="25" xfId="3" applyFont="1" applyFill="1" applyBorder="1" applyAlignment="1" applyProtection="1">
      <protection locked="0"/>
    </xf>
    <xf numFmtId="38" fontId="1" fillId="5" borderId="24" xfId="3" applyFont="1" applyFill="1" applyBorder="1" applyAlignment="1" applyProtection="1">
      <protection locked="0"/>
    </xf>
    <xf numFmtId="38" fontId="1" fillId="0" borderId="66" xfId="3" applyFont="1" applyFill="1" applyBorder="1" applyAlignment="1" applyProtection="1"/>
    <xf numFmtId="38" fontId="1" fillId="0" borderId="25" xfId="3" applyFont="1" applyFill="1" applyBorder="1" applyAlignment="1" applyProtection="1"/>
    <xf numFmtId="38" fontId="1" fillId="0" borderId="41" xfId="3" applyFont="1" applyFill="1" applyBorder="1" applyAlignment="1" applyProtection="1"/>
    <xf numFmtId="38" fontId="1" fillId="5" borderId="20" xfId="3" applyFont="1" applyFill="1" applyBorder="1" applyAlignment="1" applyProtection="1">
      <protection locked="0"/>
    </xf>
    <xf numFmtId="38" fontId="1" fillId="5" borderId="35" xfId="3" applyFont="1" applyFill="1" applyBorder="1" applyAlignment="1" applyProtection="1">
      <protection locked="0"/>
    </xf>
    <xf numFmtId="38" fontId="1" fillId="5" borderId="10" xfId="3" applyFont="1" applyFill="1" applyBorder="1" applyAlignment="1" applyProtection="1">
      <protection locked="0"/>
    </xf>
    <xf numFmtId="38" fontId="1" fillId="0" borderId="20" xfId="3" applyFont="1" applyFill="1" applyBorder="1" applyAlignment="1" applyProtection="1"/>
    <xf numFmtId="38" fontId="1" fillId="0" borderId="35" xfId="3" applyFont="1" applyFill="1" applyBorder="1" applyAlignment="1" applyProtection="1"/>
    <xf numFmtId="38" fontId="1" fillId="0" borderId="17" xfId="3" applyFont="1" applyFill="1" applyBorder="1" applyAlignment="1" applyProtection="1"/>
    <xf numFmtId="0" fontId="1" fillId="4" borderId="63" xfId="0" applyFont="1" applyFill="1" applyBorder="1" applyAlignment="1" applyProtection="1">
      <alignment horizontal="distributed" vertical="center"/>
    </xf>
    <xf numFmtId="0" fontId="1" fillId="4" borderId="13" xfId="0" applyFont="1" applyFill="1" applyBorder="1" applyAlignment="1" applyProtection="1">
      <alignment horizontal="distributed" vertical="center"/>
    </xf>
    <xf numFmtId="0" fontId="19" fillId="3" borderId="15" xfId="0" applyFont="1" applyFill="1" applyBorder="1" applyAlignment="1" applyProtection="1">
      <alignment horizontal="left" vertical="center" wrapText="1" indent="1"/>
      <protection locked="0"/>
    </xf>
    <xf numFmtId="0" fontId="19" fillId="3" borderId="31" xfId="0" applyFont="1" applyFill="1" applyBorder="1" applyAlignment="1" applyProtection="1">
      <alignment horizontal="left" vertical="center" wrapText="1" indent="1"/>
      <protection locked="0"/>
    </xf>
    <xf numFmtId="0" fontId="19" fillId="3" borderId="13" xfId="0" applyFont="1" applyFill="1" applyBorder="1" applyAlignment="1" applyProtection="1">
      <alignment horizontal="left" vertical="center" wrapText="1" indent="1"/>
      <protection locked="0"/>
    </xf>
    <xf numFmtId="0" fontId="19" fillId="3" borderId="38" xfId="0" applyFont="1" applyFill="1" applyBorder="1" applyAlignment="1" applyProtection="1">
      <alignment horizontal="left" vertical="center" wrapText="1" indent="1"/>
      <protection locked="0"/>
    </xf>
    <xf numFmtId="0" fontId="1" fillId="4" borderId="60" xfId="0" applyFont="1" applyFill="1" applyBorder="1" applyAlignment="1" applyProtection="1">
      <alignment horizontal="center" vertical="center"/>
    </xf>
    <xf numFmtId="0" fontId="1" fillId="4" borderId="6" xfId="0" applyFont="1" applyFill="1" applyBorder="1" applyAlignment="1" applyProtection="1">
      <alignment horizontal="center" vertical="center"/>
    </xf>
    <xf numFmtId="38" fontId="13" fillId="6" borderId="21" xfId="3" applyFont="1" applyFill="1" applyBorder="1" applyAlignment="1" applyProtection="1">
      <alignment vertical="center"/>
      <protection locked="0"/>
    </xf>
    <xf numFmtId="38" fontId="13" fillId="6" borderId="19" xfId="3" applyFont="1" applyFill="1" applyBorder="1" applyAlignment="1" applyProtection="1">
      <alignment vertical="center"/>
      <protection locked="0"/>
    </xf>
    <xf numFmtId="38" fontId="13" fillId="6" borderId="22" xfId="3" applyFont="1" applyFill="1" applyBorder="1" applyAlignment="1" applyProtection="1">
      <alignment vertical="center"/>
      <protection locked="0"/>
    </xf>
    <xf numFmtId="38" fontId="13" fillId="5" borderId="21" xfId="3" applyFont="1" applyFill="1" applyBorder="1" applyAlignment="1" applyProtection="1">
      <alignment vertical="center"/>
      <protection locked="0"/>
    </xf>
    <xf numFmtId="38" fontId="13" fillId="5" borderId="19" xfId="3" applyFont="1" applyFill="1" applyBorder="1" applyAlignment="1" applyProtection="1">
      <alignment vertical="center"/>
      <protection locked="0"/>
    </xf>
    <xf numFmtId="38" fontId="13" fillId="5" borderId="22" xfId="3" applyFont="1" applyFill="1" applyBorder="1" applyAlignment="1" applyProtection="1">
      <alignment vertical="center"/>
      <protection locked="0"/>
    </xf>
    <xf numFmtId="38" fontId="13" fillId="0" borderId="21" xfId="3" applyFont="1" applyFill="1" applyBorder="1" applyAlignment="1" applyProtection="1">
      <alignment vertical="center"/>
    </xf>
    <xf numFmtId="38" fontId="13" fillId="0" borderId="19" xfId="3" applyFont="1" applyFill="1" applyBorder="1" applyAlignment="1" applyProtection="1">
      <alignment vertical="center"/>
    </xf>
    <xf numFmtId="38" fontId="13" fillId="0" borderId="40" xfId="3" applyFont="1" applyFill="1" applyBorder="1" applyAlignment="1" applyProtection="1">
      <alignment vertical="center"/>
    </xf>
    <xf numFmtId="0" fontId="4" fillId="0" borderId="18" xfId="0" applyFont="1" applyFill="1" applyBorder="1" applyAlignment="1" applyProtection="1">
      <alignment vertical="center"/>
    </xf>
    <xf numFmtId="0" fontId="4" fillId="0" borderId="19" xfId="0" applyFont="1" applyFill="1" applyBorder="1" applyAlignment="1" applyProtection="1">
      <alignment vertical="center"/>
    </xf>
    <xf numFmtId="0" fontId="4" fillId="0" borderId="22"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35" xfId="0" applyFont="1" applyFill="1" applyBorder="1" applyAlignment="1" applyProtection="1">
      <alignment vertical="center"/>
    </xf>
    <xf numFmtId="0" fontId="4" fillId="0" borderId="10" xfId="0" applyFont="1" applyFill="1" applyBorder="1" applyAlignment="1" applyProtection="1">
      <alignment vertical="center"/>
    </xf>
    <xf numFmtId="38" fontId="13" fillId="6" borderId="20" xfId="3" applyFont="1" applyFill="1" applyBorder="1" applyAlignment="1" applyProtection="1">
      <alignment vertical="center"/>
      <protection locked="0"/>
    </xf>
    <xf numFmtId="38" fontId="13" fillId="6" borderId="35" xfId="3" applyFont="1" applyFill="1" applyBorder="1" applyAlignment="1" applyProtection="1">
      <alignment vertical="center"/>
      <protection locked="0"/>
    </xf>
    <xf numFmtId="38" fontId="13" fillId="6" borderId="10" xfId="3" applyFont="1" applyFill="1" applyBorder="1" applyAlignment="1" applyProtection="1">
      <alignment vertical="center"/>
      <protection locked="0"/>
    </xf>
    <xf numFmtId="38" fontId="13" fillId="5" borderId="20" xfId="3" applyFont="1" applyFill="1" applyBorder="1" applyAlignment="1" applyProtection="1">
      <alignment vertical="center"/>
      <protection locked="0"/>
    </xf>
    <xf numFmtId="38" fontId="13" fillId="5" borderId="35" xfId="3" applyFont="1" applyFill="1" applyBorder="1" applyAlignment="1" applyProtection="1">
      <alignment vertical="center"/>
      <protection locked="0"/>
    </xf>
    <xf numFmtId="38" fontId="13" fillId="5" borderId="10" xfId="3" applyFont="1" applyFill="1" applyBorder="1" applyAlignment="1" applyProtection="1">
      <alignment vertical="center"/>
      <protection locked="0"/>
    </xf>
    <xf numFmtId="38" fontId="13" fillId="0" borderId="20" xfId="3" applyFont="1" applyFill="1" applyBorder="1" applyAlignment="1" applyProtection="1">
      <alignment vertical="center"/>
    </xf>
    <xf numFmtId="38" fontId="13" fillId="0" borderId="35" xfId="3" applyFont="1" applyFill="1" applyBorder="1" applyAlignment="1" applyProtection="1">
      <alignment vertical="center"/>
    </xf>
    <xf numFmtId="38" fontId="13" fillId="0" borderId="17" xfId="3" applyFont="1" applyFill="1" applyBorder="1" applyAlignment="1" applyProtection="1">
      <alignment vertical="center"/>
    </xf>
    <xf numFmtId="0" fontId="4" fillId="0" borderId="23" xfId="0" applyFont="1" applyFill="1" applyBorder="1" applyAlignment="1" applyProtection="1">
      <alignment vertical="center"/>
    </xf>
    <xf numFmtId="0" fontId="4" fillId="0" borderId="25" xfId="0" applyFont="1" applyFill="1" applyBorder="1" applyAlignment="1" applyProtection="1">
      <alignment vertical="center"/>
    </xf>
    <xf numFmtId="0" fontId="4" fillId="0" borderId="24" xfId="0" applyFont="1" applyFill="1" applyBorder="1" applyAlignment="1" applyProtection="1">
      <alignment vertical="center"/>
    </xf>
    <xf numFmtId="38" fontId="13" fillId="6" borderId="66" xfId="3" applyFont="1" applyFill="1" applyBorder="1" applyAlignment="1" applyProtection="1">
      <alignment vertical="center"/>
      <protection locked="0"/>
    </xf>
    <xf numFmtId="38" fontId="13" fillId="6" borderId="25" xfId="3" applyFont="1" applyFill="1" applyBorder="1" applyAlignment="1" applyProtection="1">
      <alignment vertical="center"/>
      <protection locked="0"/>
    </xf>
    <xf numFmtId="38" fontId="13" fillId="6" borderId="24" xfId="3" applyFont="1" applyFill="1" applyBorder="1" applyAlignment="1" applyProtection="1">
      <alignment vertical="center"/>
      <protection locked="0"/>
    </xf>
    <xf numFmtId="38" fontId="13" fillId="5" borderId="66" xfId="3" applyFont="1" applyFill="1" applyBorder="1" applyAlignment="1" applyProtection="1">
      <alignment vertical="center"/>
      <protection locked="0"/>
    </xf>
    <xf numFmtId="38" fontId="13" fillId="5" borderId="25" xfId="3" applyFont="1" applyFill="1" applyBorder="1" applyAlignment="1" applyProtection="1">
      <alignment vertical="center"/>
      <protection locked="0"/>
    </xf>
    <xf numFmtId="38" fontId="13" fillId="5" borderId="24" xfId="3" applyFont="1" applyFill="1" applyBorder="1" applyAlignment="1" applyProtection="1">
      <alignment vertical="center"/>
      <protection locked="0"/>
    </xf>
    <xf numFmtId="38" fontId="13" fillId="0" borderId="66" xfId="3" applyFont="1" applyFill="1" applyBorder="1" applyAlignment="1" applyProtection="1">
      <alignment vertical="center"/>
    </xf>
    <xf numFmtId="38" fontId="13" fillId="0" borderId="25" xfId="3" applyFont="1" applyFill="1" applyBorder="1" applyAlignment="1" applyProtection="1">
      <alignment vertical="center"/>
    </xf>
    <xf numFmtId="38" fontId="13" fillId="0" borderId="41" xfId="3" applyFont="1" applyFill="1" applyBorder="1" applyAlignment="1" applyProtection="1">
      <alignment vertical="center"/>
    </xf>
    <xf numFmtId="0" fontId="4" fillId="4" borderId="33" xfId="0" applyFont="1" applyFill="1" applyBorder="1" applyAlignment="1" applyProtection="1">
      <alignment horizontal="distributed" vertical="center"/>
    </xf>
    <xf numFmtId="0" fontId="13" fillId="4" borderId="33" xfId="0" applyFont="1" applyFill="1" applyBorder="1" applyAlignment="1" applyProtection="1">
      <alignment horizontal="distributed" vertical="center"/>
    </xf>
    <xf numFmtId="0" fontId="13" fillId="0" borderId="0" xfId="0" applyFont="1" applyAlignment="1" applyProtection="1">
      <alignment horizontal="center" vertical="center"/>
    </xf>
    <xf numFmtId="0" fontId="7" fillId="0" borderId="0" xfId="0" applyFont="1" applyBorder="1" applyAlignment="1" applyProtection="1">
      <alignment horizontal="right" vertical="top" wrapText="1"/>
    </xf>
    <xf numFmtId="0" fontId="7" fillId="0" borderId="0" xfId="0" applyFont="1" applyBorder="1" applyAlignment="1" applyProtection="1">
      <alignment vertical="top" wrapText="1"/>
    </xf>
    <xf numFmtId="38" fontId="15" fillId="6" borderId="19" xfId="0" applyNumberFormat="1" applyFont="1" applyFill="1" applyBorder="1" applyAlignment="1" applyProtection="1">
      <protection locked="0"/>
    </xf>
    <xf numFmtId="38" fontId="15" fillId="6" borderId="22" xfId="0" applyNumberFormat="1" applyFont="1" applyFill="1" applyBorder="1" applyAlignment="1" applyProtection="1">
      <protection locked="0"/>
    </xf>
    <xf numFmtId="176" fontId="0" fillId="0" borderId="21" xfId="0" applyNumberFormat="1" applyFont="1" applyFill="1" applyBorder="1" applyAlignment="1" applyProtection="1">
      <alignment horizontal="right"/>
    </xf>
    <xf numFmtId="176" fontId="1" fillId="0" borderId="19" xfId="0" applyNumberFormat="1" applyFont="1" applyFill="1" applyBorder="1" applyAlignment="1" applyProtection="1">
      <alignment horizontal="right"/>
    </xf>
    <xf numFmtId="176" fontId="1" fillId="0" borderId="22" xfId="0" applyNumberFormat="1" applyFont="1" applyFill="1" applyBorder="1" applyAlignment="1" applyProtection="1">
      <alignment horizontal="right"/>
    </xf>
    <xf numFmtId="0" fontId="4" fillId="4" borderId="19" xfId="0" applyFont="1" applyFill="1" applyBorder="1" applyAlignment="1" applyProtection="1">
      <alignment horizontal="distributed" vertical="center"/>
    </xf>
    <xf numFmtId="0" fontId="13" fillId="4" borderId="19" xfId="0" applyFont="1" applyFill="1" applyBorder="1" applyAlignment="1" applyProtection="1">
      <alignment horizontal="distributed" vertical="center"/>
    </xf>
    <xf numFmtId="176" fontId="1" fillId="0" borderId="21" xfId="0" applyNumberFormat="1" applyFont="1" applyFill="1" applyBorder="1" applyAlignment="1" applyProtection="1">
      <alignment horizontal="right"/>
    </xf>
    <xf numFmtId="0" fontId="4" fillId="4" borderId="81" xfId="0" applyFont="1" applyFill="1" applyBorder="1" applyAlignment="1" applyProtection="1">
      <alignment horizontal="center" vertical="center"/>
    </xf>
    <xf numFmtId="0" fontId="4" fillId="4" borderId="82" xfId="0" applyFont="1" applyFill="1" applyBorder="1" applyAlignment="1" applyProtection="1">
      <alignment horizontal="center" vertical="center"/>
    </xf>
    <xf numFmtId="0" fontId="4" fillId="4" borderId="83" xfId="0" applyFont="1" applyFill="1" applyBorder="1" applyAlignment="1" applyProtection="1">
      <alignment horizontal="center" vertical="center"/>
    </xf>
    <xf numFmtId="0" fontId="4" fillId="4" borderId="84" xfId="0" applyFont="1" applyFill="1" applyBorder="1" applyAlignment="1" applyProtection="1">
      <alignment horizontal="center" vertical="center"/>
    </xf>
    <xf numFmtId="0" fontId="13" fillId="4" borderId="26" xfId="0" applyFont="1" applyFill="1" applyBorder="1" applyAlignment="1" applyProtection="1">
      <alignment horizontal="center" vertical="center"/>
    </xf>
    <xf numFmtId="0" fontId="4" fillId="4" borderId="26" xfId="0" applyFont="1" applyFill="1" applyBorder="1" applyAlignment="1" applyProtection="1">
      <alignment horizontal="distributed" vertical="center"/>
    </xf>
    <xf numFmtId="0" fontId="4" fillId="4" borderId="63" xfId="0" applyFont="1" applyFill="1" applyBorder="1" applyAlignment="1" applyProtection="1">
      <alignment horizontal="distributed" vertical="center" wrapText="1"/>
    </xf>
    <xf numFmtId="0" fontId="13" fillId="4" borderId="63" xfId="0" applyFont="1" applyFill="1" applyBorder="1" applyAlignment="1" applyProtection="1">
      <alignment horizontal="distributed" vertical="center" wrapText="1"/>
    </xf>
    <xf numFmtId="0" fontId="13" fillId="4" borderId="13" xfId="0" applyFont="1" applyFill="1" applyBorder="1" applyAlignment="1" applyProtection="1">
      <alignment horizontal="distributed" vertical="center" wrapText="1"/>
    </xf>
    <xf numFmtId="0" fontId="4" fillId="4" borderId="63" xfId="0" applyFont="1" applyFill="1" applyBorder="1" applyAlignment="1" applyProtection="1">
      <alignment horizontal="distributed" vertical="center"/>
    </xf>
    <xf numFmtId="0" fontId="4" fillId="3" borderId="78" xfId="3" applyNumberFormat="1" applyFont="1" applyFill="1" applyBorder="1" applyAlignment="1" applyProtection="1">
      <alignment horizontal="left" vertical="center" wrapText="1" indent="1"/>
      <protection locked="0"/>
    </xf>
    <xf numFmtId="0" fontId="4" fillId="3" borderId="33" xfId="3" applyNumberFormat="1" applyFont="1" applyFill="1" applyBorder="1" applyAlignment="1" applyProtection="1">
      <alignment horizontal="left" vertical="center" wrapText="1" indent="1"/>
      <protection locked="0"/>
    </xf>
    <xf numFmtId="0" fontId="4" fillId="3" borderId="61" xfId="3" applyNumberFormat="1" applyFont="1" applyFill="1" applyBorder="1" applyAlignment="1" applyProtection="1">
      <alignment horizontal="left" vertical="center" wrapText="1" indent="1"/>
      <protection locked="0"/>
    </xf>
    <xf numFmtId="0" fontId="4" fillId="4" borderId="26" xfId="0" applyFont="1" applyFill="1" applyBorder="1" applyAlignment="1" applyProtection="1">
      <alignment horizontal="distributed" vertical="center" wrapText="1"/>
    </xf>
    <xf numFmtId="0" fontId="13" fillId="4" borderId="26" xfId="0" applyFont="1" applyFill="1" applyBorder="1" applyAlignment="1" applyProtection="1">
      <alignment horizontal="distributed" vertical="center" wrapText="1"/>
    </xf>
    <xf numFmtId="0" fontId="13" fillId="4" borderId="35" xfId="0" applyFont="1" applyFill="1" applyBorder="1" applyAlignment="1" applyProtection="1">
      <alignment horizontal="distributed" vertical="center" wrapText="1"/>
    </xf>
    <xf numFmtId="0" fontId="4" fillId="4" borderId="25" xfId="0" applyFont="1" applyFill="1" applyBorder="1" applyAlignment="1" applyProtection="1">
      <alignment horizontal="distributed" vertical="center"/>
    </xf>
    <xf numFmtId="0" fontId="13" fillId="4" borderId="25" xfId="0" applyFont="1" applyFill="1" applyBorder="1" applyAlignment="1" applyProtection="1">
      <alignment horizontal="distributed" vertical="center"/>
    </xf>
    <xf numFmtId="38" fontId="15" fillId="0" borderId="66" xfId="0" applyNumberFormat="1" applyFont="1" applyFill="1" applyBorder="1" applyAlignment="1" applyProtection="1">
      <alignment horizontal="right"/>
    </xf>
    <xf numFmtId="38" fontId="15" fillId="0" borderId="25" xfId="0" applyNumberFormat="1" applyFont="1" applyFill="1" applyBorder="1" applyAlignment="1" applyProtection="1">
      <alignment horizontal="right"/>
    </xf>
    <xf numFmtId="38" fontId="15" fillId="0" borderId="24" xfId="0" applyNumberFormat="1" applyFont="1" applyFill="1" applyBorder="1" applyAlignment="1" applyProtection="1">
      <alignment horizontal="right"/>
    </xf>
    <xf numFmtId="0" fontId="52" fillId="5" borderId="21" xfId="4" applyFont="1" applyFill="1" applyBorder="1" applyAlignment="1">
      <alignment horizontal="left" vertical="center" indent="1"/>
    </xf>
    <xf numFmtId="0" fontId="52" fillId="5" borderId="19" xfId="4" applyFont="1" applyFill="1" applyBorder="1" applyAlignment="1">
      <alignment horizontal="left" vertical="center" indent="1"/>
    </xf>
    <xf numFmtId="0" fontId="52" fillId="5" borderId="22" xfId="4" applyFont="1" applyFill="1" applyBorder="1" applyAlignment="1">
      <alignment horizontal="left" vertical="center" indent="1"/>
    </xf>
    <xf numFmtId="0" fontId="58" fillId="0" borderId="120" xfId="4" applyFont="1" applyFill="1" applyBorder="1" applyAlignment="1">
      <alignment horizontal="center" vertical="center" wrapText="1"/>
    </xf>
    <xf numFmtId="0" fontId="58" fillId="0" borderId="121" xfId="4" applyFont="1" applyFill="1" applyBorder="1" applyAlignment="1">
      <alignment horizontal="center" vertical="center" wrapText="1"/>
    </xf>
    <xf numFmtId="0" fontId="58" fillId="0" borderId="122" xfId="4" applyFont="1" applyFill="1" applyBorder="1" applyAlignment="1">
      <alignment horizontal="center" vertical="center" wrapText="1"/>
    </xf>
    <xf numFmtId="0" fontId="58" fillId="0" borderId="123" xfId="4" applyFont="1" applyFill="1" applyBorder="1" applyAlignment="1">
      <alignment horizontal="center" vertical="center"/>
    </xf>
    <xf numFmtId="0" fontId="58" fillId="0" borderId="124" xfId="4" applyFont="1" applyFill="1" applyBorder="1" applyAlignment="1">
      <alignment horizontal="center" vertical="center"/>
    </xf>
    <xf numFmtId="0" fontId="53" fillId="7" borderId="0" xfId="4" applyFont="1" applyFill="1" applyBorder="1" applyAlignment="1">
      <alignment horizontal="distributed" indent="32"/>
    </xf>
    <xf numFmtId="0" fontId="57" fillId="4" borderId="115" xfId="4" applyFont="1" applyFill="1" applyBorder="1" applyAlignment="1">
      <alignment horizontal="center" vertical="center"/>
    </xf>
    <xf numFmtId="0" fontId="57" fillId="4" borderId="125" xfId="4" applyFont="1" applyFill="1" applyBorder="1" applyAlignment="1">
      <alignment horizontal="center" vertical="center"/>
    </xf>
    <xf numFmtId="0" fontId="57" fillId="4" borderId="116" xfId="4" applyFont="1" applyFill="1" applyBorder="1" applyAlignment="1">
      <alignment horizontal="center" vertical="center"/>
    </xf>
    <xf numFmtId="0" fontId="57" fillId="4" borderId="117" xfId="4" applyFont="1" applyFill="1" applyBorder="1" applyAlignment="1">
      <alignment horizontal="center" vertical="center"/>
    </xf>
    <xf numFmtId="0" fontId="57" fillId="4" borderId="118" xfId="4" applyFont="1" applyFill="1" applyBorder="1" applyAlignment="1">
      <alignment horizontal="center" vertical="center"/>
    </xf>
    <xf numFmtId="0" fontId="21" fillId="4" borderId="116" xfId="4" applyFont="1" applyFill="1" applyBorder="1" applyAlignment="1">
      <alignment horizontal="center" vertical="center"/>
    </xf>
    <xf numFmtId="0" fontId="21" fillId="4" borderId="117" xfId="4" applyFont="1" applyFill="1" applyBorder="1" applyAlignment="1">
      <alignment horizontal="center" vertical="center"/>
    </xf>
    <xf numFmtId="0" fontId="21" fillId="4" borderId="118" xfId="4" applyFont="1" applyFill="1" applyBorder="1" applyAlignment="1">
      <alignment horizontal="center" vertical="center"/>
    </xf>
    <xf numFmtId="0" fontId="21" fillId="4" borderId="116" xfId="4" applyFont="1" applyFill="1" applyBorder="1" applyAlignment="1">
      <alignment horizontal="center" vertical="center" justifyLastLine="1"/>
    </xf>
    <xf numFmtId="0" fontId="21" fillId="4" borderId="117" xfId="4" applyFont="1" applyFill="1" applyBorder="1" applyAlignment="1">
      <alignment horizontal="center" vertical="center" justifyLastLine="1"/>
    </xf>
    <xf numFmtId="0" fontId="21" fillId="4" borderId="118" xfId="4" applyFont="1" applyFill="1" applyBorder="1" applyAlignment="1">
      <alignment horizontal="center" vertical="center" justifyLastLine="1"/>
    </xf>
    <xf numFmtId="0" fontId="57" fillId="4" borderId="119" xfId="4" applyFont="1" applyFill="1" applyBorder="1" applyAlignment="1">
      <alignment horizontal="center" vertical="center"/>
    </xf>
    <xf numFmtId="0" fontId="57" fillId="4" borderId="129" xfId="4" applyFont="1" applyFill="1" applyBorder="1" applyAlignment="1">
      <alignment horizontal="center" vertical="center"/>
    </xf>
    <xf numFmtId="0" fontId="21" fillId="4" borderId="119" xfId="4" applyFont="1" applyFill="1" applyBorder="1" applyAlignment="1">
      <alignment horizontal="center" vertical="center"/>
    </xf>
    <xf numFmtId="0" fontId="57" fillId="4" borderId="130" xfId="4" applyFont="1" applyFill="1" applyBorder="1" applyAlignment="1">
      <alignment horizontal="center" vertical="center"/>
    </xf>
    <xf numFmtId="0" fontId="53" fillId="7" borderId="0" xfId="4" applyFont="1" applyFill="1" applyBorder="1" applyAlignment="1">
      <alignment horizontal="distributed" indent="11"/>
    </xf>
    <xf numFmtId="0" fontId="58" fillId="0" borderId="161" xfId="4" applyFont="1" applyFill="1" applyBorder="1" applyAlignment="1">
      <alignment horizontal="center" vertical="center" wrapText="1"/>
    </xf>
    <xf numFmtId="188" fontId="19" fillId="3" borderId="166" xfId="0" applyNumberFormat="1" applyFont="1" applyFill="1" applyBorder="1" applyAlignment="1" applyProtection="1">
      <alignment horizontal="center"/>
      <protection locked="0"/>
    </xf>
    <xf numFmtId="0" fontId="19" fillId="3" borderId="166" xfId="0" applyFont="1" applyFill="1" applyBorder="1" applyAlignment="1" applyProtection="1">
      <alignment wrapText="1"/>
      <protection locked="0"/>
    </xf>
    <xf numFmtId="182" fontId="19" fillId="3" borderId="166" xfId="3" applyNumberFormat="1" applyFont="1" applyFill="1" applyBorder="1" applyAlignment="1" applyProtection="1">
      <alignment horizontal="center"/>
      <protection locked="0"/>
    </xf>
    <xf numFmtId="38" fontId="19" fillId="3" borderId="166" xfId="3" applyFont="1" applyFill="1" applyBorder="1" applyAlignment="1" applyProtection="1">
      <protection locked="0"/>
    </xf>
    <xf numFmtId="38" fontId="19" fillId="6" borderId="166" xfId="0" applyNumberFormat="1" applyFont="1" applyFill="1" applyBorder="1" applyAlignment="1" applyProtection="1">
      <protection locked="0"/>
    </xf>
    <xf numFmtId="38" fontId="19" fillId="6" borderId="166" xfId="0" applyNumberFormat="1" applyFont="1" applyFill="1" applyBorder="1" applyAlignment="1" applyProtection="1">
      <alignment wrapText="1"/>
      <protection locked="0"/>
    </xf>
    <xf numFmtId="188" fontId="19" fillId="3" borderId="159" xfId="0" applyNumberFormat="1" applyFont="1" applyFill="1" applyBorder="1" applyAlignment="1" applyProtection="1">
      <alignment horizontal="center"/>
      <protection locked="0"/>
    </xf>
    <xf numFmtId="188" fontId="19" fillId="3" borderId="61" xfId="0" applyNumberFormat="1" applyFont="1" applyFill="1" applyBorder="1" applyAlignment="1" applyProtection="1">
      <alignment horizontal="center"/>
      <protection locked="0"/>
    </xf>
    <xf numFmtId="0" fontId="19" fillId="3" borderId="159" xfId="0" applyFont="1" applyFill="1" applyBorder="1" applyAlignment="1" applyProtection="1">
      <alignment wrapText="1"/>
      <protection locked="0"/>
    </xf>
    <xf numFmtId="0" fontId="19" fillId="3" borderId="33" xfId="0" applyFont="1" applyFill="1" applyBorder="1" applyAlignment="1" applyProtection="1">
      <alignment wrapText="1"/>
      <protection locked="0"/>
    </xf>
    <xf numFmtId="0" fontId="19" fillId="3" borderId="61" xfId="0" applyFont="1" applyFill="1" applyBorder="1" applyAlignment="1" applyProtection="1">
      <alignment wrapText="1"/>
      <protection locked="0"/>
    </xf>
    <xf numFmtId="182" fontId="19" fillId="3" borderId="159" xfId="3" applyNumberFormat="1" applyFont="1" applyFill="1" applyBorder="1" applyAlignment="1" applyProtection="1">
      <alignment horizontal="center"/>
      <protection locked="0"/>
    </xf>
    <xf numFmtId="182" fontId="19" fillId="3" borderId="33" xfId="3" applyNumberFormat="1" applyFont="1" applyFill="1" applyBorder="1" applyAlignment="1" applyProtection="1">
      <alignment horizontal="center"/>
      <protection locked="0"/>
    </xf>
    <xf numFmtId="182" fontId="19" fillId="3" borderId="61" xfId="3" applyNumberFormat="1" applyFont="1" applyFill="1" applyBorder="1" applyAlignment="1" applyProtection="1">
      <alignment horizontal="center"/>
      <protection locked="0"/>
    </xf>
    <xf numFmtId="38" fontId="19" fillId="3" borderId="159" xfId="3" applyFont="1" applyFill="1" applyBorder="1" applyAlignment="1" applyProtection="1">
      <protection locked="0"/>
    </xf>
    <xf numFmtId="38" fontId="19" fillId="3" borderId="33" xfId="3" applyFont="1" applyFill="1" applyBorder="1" applyAlignment="1" applyProtection="1">
      <protection locked="0"/>
    </xf>
    <xf numFmtId="38" fontId="19" fillId="3" borderId="61" xfId="3" applyFont="1" applyFill="1" applyBorder="1" applyAlignment="1" applyProtection="1">
      <protection locked="0"/>
    </xf>
    <xf numFmtId="38" fontId="19" fillId="6" borderId="159" xfId="0" applyNumberFormat="1" applyFont="1" applyFill="1" applyBorder="1" applyAlignment="1" applyProtection="1">
      <protection locked="0"/>
    </xf>
    <xf numFmtId="38" fontId="19" fillId="6" borderId="33" xfId="0" applyNumberFormat="1" applyFont="1" applyFill="1" applyBorder="1" applyAlignment="1" applyProtection="1">
      <protection locked="0"/>
    </xf>
    <xf numFmtId="38" fontId="19" fillId="6" borderId="61" xfId="0" applyNumberFormat="1" applyFont="1" applyFill="1" applyBorder="1" applyAlignment="1" applyProtection="1">
      <protection locked="0"/>
    </xf>
    <xf numFmtId="38" fontId="19" fillId="6" borderId="159" xfId="0" applyNumberFormat="1" applyFont="1" applyFill="1" applyBorder="1" applyAlignment="1" applyProtection="1">
      <alignment wrapText="1"/>
      <protection locked="0"/>
    </xf>
    <xf numFmtId="38" fontId="19" fillId="6" borderId="33" xfId="0" applyNumberFormat="1" applyFont="1" applyFill="1" applyBorder="1" applyAlignment="1" applyProtection="1">
      <alignment wrapText="1"/>
      <protection locked="0"/>
    </xf>
    <xf numFmtId="38" fontId="19" fillId="6" borderId="61" xfId="0" applyNumberFormat="1" applyFont="1" applyFill="1" applyBorder="1" applyAlignment="1" applyProtection="1">
      <alignment wrapText="1"/>
      <protection locked="0"/>
    </xf>
    <xf numFmtId="187" fontId="68" fillId="0" borderId="0" xfId="0" applyNumberFormat="1" applyFont="1" applyBorder="1" applyAlignment="1" applyProtection="1">
      <alignment horizontal="center" vertical="center"/>
    </xf>
    <xf numFmtId="178" fontId="15" fillId="0" borderId="0" xfId="0" applyNumberFormat="1" applyFont="1" applyFill="1" applyBorder="1" applyAlignment="1" applyProtection="1">
      <alignment horizontal="center" vertical="center"/>
    </xf>
    <xf numFmtId="0" fontId="68" fillId="0" borderId="166" xfId="0" applyFont="1" applyFill="1" applyBorder="1" applyAlignment="1" applyProtection="1">
      <alignment horizontal="distributed" vertical="center" indent="2"/>
    </xf>
    <xf numFmtId="0" fontId="68" fillId="0" borderId="159" xfId="0" applyFont="1" applyFill="1" applyBorder="1" applyAlignment="1" applyProtection="1">
      <alignment horizontal="distributed" vertical="center" indent="1"/>
    </xf>
    <xf numFmtId="0" fontId="68" fillId="0" borderId="33" xfId="0" applyFont="1" applyFill="1" applyBorder="1" applyAlignment="1" applyProtection="1">
      <alignment horizontal="distributed" vertical="center" indent="1"/>
    </xf>
    <xf numFmtId="0" fontId="68" fillId="0" borderId="61" xfId="0" applyFont="1" applyFill="1" applyBorder="1" applyAlignment="1" applyProtection="1">
      <alignment horizontal="distributed" vertical="center" indent="1"/>
    </xf>
    <xf numFmtId="182" fontId="15" fillId="3" borderId="159" xfId="0" applyNumberFormat="1" applyFont="1" applyFill="1" applyBorder="1" applyAlignment="1" applyProtection="1">
      <alignment horizontal="left" vertical="center" indent="1"/>
      <protection locked="0"/>
    </xf>
    <xf numFmtId="182" fontId="15" fillId="3" borderId="33" xfId="0" applyNumberFormat="1" applyFont="1" applyFill="1" applyBorder="1" applyAlignment="1" applyProtection="1">
      <alignment horizontal="left" vertical="center" indent="1"/>
      <protection locked="0"/>
    </xf>
    <xf numFmtId="182" fontId="15" fillId="3" borderId="61" xfId="0" applyNumberFormat="1" applyFont="1" applyFill="1" applyBorder="1" applyAlignment="1" applyProtection="1">
      <alignment horizontal="left" vertical="center" indent="1"/>
      <protection locked="0"/>
    </xf>
    <xf numFmtId="6" fontId="22" fillId="0" borderId="166" xfId="0" applyNumberFormat="1" applyFont="1" applyFill="1" applyBorder="1" applyAlignment="1" applyProtection="1">
      <alignment vertical="center"/>
    </xf>
    <xf numFmtId="0" fontId="68" fillId="0" borderId="27" xfId="0" applyFont="1" applyFill="1" applyBorder="1" applyAlignment="1" applyProtection="1">
      <alignment horizontal="distributed" vertical="center" wrapText="1" indent="1"/>
    </xf>
    <xf numFmtId="0" fontId="68" fillId="0" borderId="26" xfId="0" applyFont="1" applyFill="1" applyBorder="1" applyAlignment="1" applyProtection="1">
      <alignment horizontal="distributed" vertical="center" indent="1"/>
    </xf>
    <xf numFmtId="0" fontId="68" fillId="0" borderId="34" xfId="0" applyFont="1" applyFill="1" applyBorder="1" applyAlignment="1" applyProtection="1">
      <alignment horizontal="distributed" vertical="center" indent="1"/>
    </xf>
    <xf numFmtId="0" fontId="68" fillId="0" borderId="160" xfId="0" applyFont="1" applyFill="1" applyBorder="1" applyAlignment="1" applyProtection="1">
      <alignment horizontal="distributed" vertical="center" indent="1"/>
    </xf>
    <xf numFmtId="0" fontId="68" fillId="0" borderId="13" xfId="0" applyFont="1" applyFill="1" applyBorder="1" applyAlignment="1" applyProtection="1">
      <alignment horizontal="distributed" vertical="center" indent="1"/>
    </xf>
    <xf numFmtId="0" fontId="68" fillId="0" borderId="38" xfId="0" applyFont="1" applyFill="1" applyBorder="1" applyAlignment="1" applyProtection="1">
      <alignment horizontal="distributed" vertical="center" indent="1"/>
    </xf>
    <xf numFmtId="177" fontId="15" fillId="6" borderId="1" xfId="0" applyNumberFormat="1" applyFont="1" applyFill="1" applyBorder="1" applyAlignment="1" applyProtection="1">
      <alignment horizontal="left" vertical="center" wrapText="1" indent="1"/>
      <protection locked="0"/>
    </xf>
    <xf numFmtId="177" fontId="15" fillId="6" borderId="0" xfId="0" applyNumberFormat="1" applyFont="1" applyFill="1" applyBorder="1" applyAlignment="1" applyProtection="1">
      <alignment horizontal="left" vertical="center" wrapText="1" indent="1"/>
      <protection locked="0"/>
    </xf>
    <xf numFmtId="177" fontId="15" fillId="6" borderId="15" xfId="0" applyNumberFormat="1" applyFont="1" applyFill="1" applyBorder="1" applyAlignment="1" applyProtection="1">
      <alignment horizontal="left" vertical="center" wrapText="1" indent="1"/>
      <protection locked="0"/>
    </xf>
    <xf numFmtId="177" fontId="15" fillId="6" borderId="160" xfId="0" applyNumberFormat="1" applyFont="1" applyFill="1" applyBorder="1" applyAlignment="1" applyProtection="1">
      <alignment horizontal="left" vertical="center" wrapText="1" indent="1"/>
      <protection locked="0"/>
    </xf>
    <xf numFmtId="177" fontId="15" fillId="6" borderId="13" xfId="0" applyNumberFormat="1" applyFont="1" applyFill="1" applyBorder="1" applyAlignment="1" applyProtection="1">
      <alignment horizontal="left" vertical="center" wrapText="1" indent="1"/>
      <protection locked="0"/>
    </xf>
    <xf numFmtId="177" fontId="15" fillId="6" borderId="38" xfId="0" applyNumberFormat="1" applyFont="1" applyFill="1" applyBorder="1" applyAlignment="1" applyProtection="1">
      <alignment horizontal="left" vertical="center" wrapText="1" indent="1"/>
      <protection locked="0"/>
    </xf>
    <xf numFmtId="0" fontId="17" fillId="0" borderId="166" xfId="0" applyFont="1" applyFill="1" applyBorder="1" applyAlignment="1" applyProtection="1">
      <alignment horizontal="center" vertical="center"/>
    </xf>
  </cellXfs>
  <cellStyles count="7">
    <cellStyle name="パーセント" xfId="1" builtinId="5"/>
    <cellStyle name="パーセント 2" xfId="5"/>
    <cellStyle name="ハイパーリンク" xfId="2" builtinId="8"/>
    <cellStyle name="桁区切り" xfId="3" builtinId="6"/>
    <cellStyle name="桁区切り 2" xfId="6"/>
    <cellStyle name="標準" xfId="0" builtinId="0"/>
    <cellStyle name="標準 2" xfId="4"/>
  </cellStyles>
  <dxfs count="11">
    <dxf>
      <numFmt numFmtId="189" formatCode="\ \ \ \ \ \ \ \ \ \ \ \ \ \ \ \ \ \ \ @"/>
    </dxf>
    <dxf>
      <numFmt numFmtId="190" formatCode="\ \ \ @"/>
    </dxf>
    <dxf>
      <numFmt numFmtId="191" formatCode="\ \ \ \ \ @"/>
    </dxf>
    <dxf>
      <numFmt numFmtId="192" formatCode="\ \ \ \ \ \ \ @"/>
    </dxf>
    <dxf>
      <numFmt numFmtId="193" formatCode="\ \ \ \ \ \ \ \ \ \ \ \ \ @"/>
    </dxf>
    <dxf>
      <numFmt numFmtId="194" formatCode="\ \ \ \ \ \ \ \ \ \ \ @"/>
    </dxf>
    <dxf>
      <numFmt numFmtId="189" formatCode="\ \ \ \ \ \ \ \ \ \ \ \ \ \ \ \ \ \ \ @"/>
    </dxf>
    <dxf>
      <numFmt numFmtId="190" formatCode="\ \ \ @"/>
    </dxf>
    <dxf>
      <numFmt numFmtId="194" formatCode="\ \ \ \ \ \ \ \ \ \ \ @"/>
    </dxf>
    <dxf>
      <numFmt numFmtId="195" formatCode="\ \ \ \ \ \ \ \ \ @"/>
    </dxf>
    <dxf>
      <font>
        <color theme="0" tint="-0.34998626667073579"/>
      </font>
      <fill>
        <patternFill>
          <fgColor theme="0"/>
          <bgColor theme="0"/>
        </patternFill>
      </fill>
      <border>
        <left/>
        <right/>
        <top/>
        <bottom/>
        <vertical/>
        <horizontal/>
      </border>
    </dxf>
  </dxfs>
  <tableStyles count="0" defaultTableStyle="TableStyleMedium2" defaultPivotStyle="PivotStyleLight16"/>
  <colors>
    <mruColors>
      <color rgb="FFCCFFFF"/>
      <color rgb="FFFFFFCC"/>
      <color rgb="FF0066FF"/>
      <color rgb="FF009900"/>
      <color rgb="FF33CC33"/>
      <color rgb="FFCC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E13" lockText="1" noThreeD="1"/>
</file>

<file path=xl/drawings/drawing1.xml><?xml version="1.0" encoding="utf-8"?>
<xdr:wsDr xmlns:xdr="http://schemas.openxmlformats.org/drawingml/2006/spreadsheetDrawing" xmlns:a="http://schemas.openxmlformats.org/drawingml/2006/main">
  <xdr:twoCellAnchor>
    <xdr:from>
      <xdr:col>45</xdr:col>
      <xdr:colOff>190500</xdr:colOff>
      <xdr:row>1</xdr:row>
      <xdr:rowOff>9525</xdr:rowOff>
    </xdr:from>
    <xdr:to>
      <xdr:col>53</xdr:col>
      <xdr:colOff>104775</xdr:colOff>
      <xdr:row>9</xdr:row>
      <xdr:rowOff>180976</xdr:rowOff>
    </xdr:to>
    <xdr:sp macro="" textlink="">
      <xdr:nvSpPr>
        <xdr:cNvPr id="2116" name="Rectangle 68"/>
        <xdr:cNvSpPr>
          <a:spLocks noChangeArrowheads="1"/>
        </xdr:cNvSpPr>
      </xdr:nvSpPr>
      <xdr:spPr bwMode="auto">
        <a:xfrm>
          <a:off x="9077325" y="114300"/>
          <a:ext cx="1476375" cy="1685926"/>
        </a:xfrm>
        <a:prstGeom prst="rect">
          <a:avLst/>
        </a:prstGeom>
        <a:solidFill>
          <a:srgbClr xmlns:mc="http://schemas.openxmlformats.org/markup-compatibility/2006" xmlns:a14="http://schemas.microsoft.com/office/drawing/2010/main" val="969696" mc:Ignorable="a14" a14:legacySpreadsheetColorIndex="55"/>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47</xdr:col>
      <xdr:colOff>3017</xdr:colOff>
      <xdr:row>4</xdr:row>
      <xdr:rowOff>123825</xdr:rowOff>
    </xdr:from>
    <xdr:to>
      <xdr:col>52</xdr:col>
      <xdr:colOff>66675</xdr:colOff>
      <xdr:row>6</xdr:row>
      <xdr:rowOff>104775</xdr:rowOff>
    </xdr:to>
    <xdr:sp macro="" textlink="">
      <xdr:nvSpPr>
        <xdr:cNvPr id="2117" name="Text Box 69"/>
        <xdr:cNvSpPr txBox="1">
          <a:spLocks noChangeArrowheads="1"/>
        </xdr:cNvSpPr>
      </xdr:nvSpPr>
      <xdr:spPr bwMode="auto">
        <a:xfrm>
          <a:off x="9289892" y="790575"/>
          <a:ext cx="1063783" cy="361950"/>
        </a:xfrm>
        <a:prstGeom prst="rect">
          <a:avLst/>
        </a:prstGeom>
        <a:solidFill>
          <a:srgbClr val="FFFFCC"/>
        </a:solidFill>
        <a:ln w="9525">
          <a:solidFill>
            <a:srgbClr val="000000"/>
          </a:solidFill>
          <a:miter lim="800000"/>
          <a:headEnd/>
          <a:tailEnd/>
        </a:ln>
        <a:effectLst/>
        <a:extLst>
          <a:ext uri="{53640926-AAD7-44D8-BBD7-CCE9431645EC}">
            <a14:shadowObscured xmlns:a14="http://schemas.microsoft.com/office/drawing/2010/main" val="1"/>
          </a:ext>
        </a:extLst>
      </xdr:spPr>
      <xdr:txBody>
        <a:bodyPr vertOverflow="clip" wrap="square" lIns="36576" tIns="22860" rIns="36576" bIns="22860" anchor="ctr" upright="1"/>
        <a:lstStyle/>
        <a:p>
          <a:pPr algn="ctr" rtl="0">
            <a:lnSpc>
              <a:spcPts val="1200"/>
            </a:lnSpc>
            <a:defRPr sz="1000"/>
          </a:pPr>
          <a:r>
            <a:rPr lang="ja-JP" altLang="en-US" sz="1100" b="0" i="0" u="none" strike="noStrike" baseline="0">
              <a:solidFill>
                <a:srgbClr val="000000"/>
              </a:solidFill>
              <a:latin typeface="+mn-ea"/>
              <a:ea typeface="+mn-ea"/>
            </a:rPr>
            <a:t>自 動 計 算</a:t>
          </a:r>
          <a:endParaRPr lang="ja-JP" altLang="en-US" sz="1000" b="0" i="0" u="none" strike="noStrike" baseline="0">
            <a:solidFill>
              <a:srgbClr val="000000"/>
            </a:solidFill>
            <a:latin typeface="+mn-ea"/>
            <a:ea typeface="+mn-ea"/>
          </a:endParaRPr>
        </a:p>
        <a:p>
          <a:pPr algn="ctr" rtl="0">
            <a:lnSpc>
              <a:spcPts val="1000"/>
            </a:lnSpc>
            <a:defRPr sz="1000"/>
          </a:pPr>
          <a:r>
            <a:rPr lang="ja-JP" altLang="en-US" sz="1000" b="0" i="0" u="none" strike="noStrike" baseline="0">
              <a:solidFill>
                <a:srgbClr val="000000"/>
              </a:solidFill>
              <a:latin typeface="+mn-ea"/>
              <a:ea typeface="+mn-ea"/>
            </a:rPr>
            <a:t>（上書き可能）</a:t>
          </a:r>
        </a:p>
      </xdr:txBody>
    </xdr:sp>
    <xdr:clientData/>
  </xdr:twoCellAnchor>
  <xdr:twoCellAnchor>
    <xdr:from>
      <xdr:col>47</xdr:col>
      <xdr:colOff>0</xdr:colOff>
      <xdr:row>2</xdr:row>
      <xdr:rowOff>19050</xdr:rowOff>
    </xdr:from>
    <xdr:to>
      <xdr:col>52</xdr:col>
      <xdr:colOff>62865</xdr:colOff>
      <xdr:row>4</xdr:row>
      <xdr:rowOff>0</xdr:rowOff>
    </xdr:to>
    <xdr:sp macro="" textlink="">
      <xdr:nvSpPr>
        <xdr:cNvPr id="2118" name="Text Box 70"/>
        <xdr:cNvSpPr txBox="1">
          <a:spLocks noChangeArrowheads="1"/>
        </xdr:cNvSpPr>
      </xdr:nvSpPr>
      <xdr:spPr bwMode="auto">
        <a:xfrm>
          <a:off x="9286875" y="304800"/>
          <a:ext cx="1062990" cy="361950"/>
        </a:xfrm>
        <a:prstGeom prst="rect">
          <a:avLst/>
        </a:prstGeom>
        <a:solidFill>
          <a:srgbClr xmlns:mc="http://schemas.openxmlformats.org/markup-compatibility/2006" xmlns:a14="http://schemas.microsoft.com/office/drawing/2010/main" val="CCFFFF" mc:Ignorable="a14" a14:legacySpreadsheetColorIndex="4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mn-ea"/>
              <a:ea typeface="+mn-ea"/>
            </a:rPr>
            <a:t>入 力 箇 所</a:t>
          </a:r>
        </a:p>
      </xdr:txBody>
    </xdr:sp>
    <xdr:clientData/>
  </xdr:twoCellAnchor>
  <xdr:twoCellAnchor>
    <xdr:from>
      <xdr:col>47</xdr:col>
      <xdr:colOff>2460</xdr:colOff>
      <xdr:row>7</xdr:row>
      <xdr:rowOff>28575</xdr:rowOff>
    </xdr:from>
    <xdr:to>
      <xdr:col>52</xdr:col>
      <xdr:colOff>66675</xdr:colOff>
      <xdr:row>9</xdr:row>
      <xdr:rowOff>9525</xdr:rowOff>
    </xdr:to>
    <xdr:sp macro="" textlink="">
      <xdr:nvSpPr>
        <xdr:cNvPr id="2119" name="Text Box 71"/>
        <xdr:cNvSpPr txBox="1">
          <a:spLocks noChangeArrowheads="1"/>
        </xdr:cNvSpPr>
      </xdr:nvSpPr>
      <xdr:spPr bwMode="auto">
        <a:xfrm>
          <a:off x="9289335" y="1266825"/>
          <a:ext cx="1064340" cy="361950"/>
        </a:xfrm>
        <a:prstGeom prst="rect">
          <a:avLst/>
        </a:prstGeom>
        <a:solidFill>
          <a:srgbClr xmlns:mc="http://schemas.openxmlformats.org/markup-compatibility/2006" xmlns:a14="http://schemas.microsoft.com/office/drawing/2010/main" val="FFFFFF" mc:Ignorable="a14" a14:legacySpreadsheetColorIndex="65"/>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mn-ea"/>
              <a:ea typeface="+mn-ea"/>
            </a:rPr>
            <a:t>自 動 計 算</a:t>
          </a:r>
          <a:endParaRPr lang="ja-JP" altLang="en-US" sz="1000" b="0" i="0" u="none" strike="noStrike" baseline="0">
            <a:solidFill>
              <a:srgbClr val="000000"/>
            </a:solidFill>
            <a:latin typeface="+mn-ea"/>
            <a:ea typeface="+mn-ea"/>
          </a:endParaRPr>
        </a:p>
        <a:p>
          <a:pPr algn="ctr" rtl="0">
            <a:lnSpc>
              <a:spcPts val="1100"/>
            </a:lnSpc>
            <a:defRPr sz="1000"/>
          </a:pPr>
          <a:r>
            <a:rPr lang="ja-JP" altLang="en-US" sz="1000" b="0" i="0" u="none" strike="noStrike" baseline="0">
              <a:solidFill>
                <a:srgbClr val="000000"/>
              </a:solidFill>
              <a:latin typeface="+mn-ea"/>
              <a:ea typeface="+mn-ea"/>
            </a:rPr>
            <a:t>（上書き不可）</a:t>
          </a:r>
        </a:p>
      </xdr:txBody>
    </xdr:sp>
    <xdr:clientData/>
  </xdr:twoCellAnchor>
  <xdr:twoCellAnchor>
    <xdr:from>
      <xdr:col>1</xdr:col>
      <xdr:colOff>3809</xdr:colOff>
      <xdr:row>1</xdr:row>
      <xdr:rowOff>7620</xdr:rowOff>
    </xdr:from>
    <xdr:to>
      <xdr:col>44</xdr:col>
      <xdr:colOff>152400</xdr:colOff>
      <xdr:row>9</xdr:row>
      <xdr:rowOff>182880</xdr:rowOff>
    </xdr:to>
    <xdr:sp macro="" textlink="">
      <xdr:nvSpPr>
        <xdr:cNvPr id="2120" name="Text Box 72"/>
        <xdr:cNvSpPr txBox="1">
          <a:spLocks noChangeArrowheads="1"/>
        </xdr:cNvSpPr>
      </xdr:nvSpPr>
      <xdr:spPr bwMode="auto">
        <a:xfrm>
          <a:off x="127634" y="112395"/>
          <a:ext cx="8711566" cy="1689735"/>
        </a:xfrm>
        <a:prstGeom prst="rect">
          <a:avLst/>
        </a:prstGeom>
        <a:solidFill>
          <a:srgbClr xmlns:mc="http://schemas.openxmlformats.org/markup-compatibility/2006" xmlns:a14="http://schemas.microsoft.com/office/drawing/2010/main" val="FFFFFF" mc:Ignorable="a14" a14:legacySpreadsheetColorIndex="9"/>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72000" tIns="36000" rIns="72000" bIns="36000" anchor="t" upright="1"/>
        <a:lstStyle/>
        <a:p>
          <a:pPr algn="l" rtl="0">
            <a:lnSpc>
              <a:spcPts val="1700"/>
            </a:lnSpc>
            <a:defRPr sz="1000"/>
          </a:pPr>
          <a:r>
            <a:rPr lang="ja-JP" altLang="en-US" sz="1100" b="0" i="0" u="none" strike="noStrike" baseline="0">
              <a:solidFill>
                <a:srgbClr val="000000"/>
              </a:solidFill>
              <a:latin typeface="+mn-ea"/>
              <a:ea typeface="+mn-ea"/>
            </a:rPr>
            <a:t>1 この様式は、</a:t>
          </a:r>
          <a:r>
            <a:rPr lang="ja-JP" altLang="en-US" sz="1100" b="0" i="0" u="none" strike="noStrike" baseline="0">
              <a:solidFill>
                <a:srgbClr val="FF0000"/>
              </a:solidFill>
              <a:latin typeface="+mn-ea"/>
              <a:ea typeface="+mn-ea"/>
            </a:rPr>
            <a:t>注文書・請書契約以外</a:t>
          </a:r>
          <a:r>
            <a:rPr lang="en-US" altLang="ja-JP" sz="1100" b="0" i="0" u="none" strike="noStrike" baseline="0">
              <a:solidFill>
                <a:srgbClr val="FF0000"/>
              </a:solidFill>
              <a:latin typeface="+mn-ea"/>
              <a:ea typeface="+mn-ea"/>
            </a:rPr>
            <a:t>(</a:t>
          </a:r>
          <a:r>
            <a:rPr lang="ja-JP" altLang="en-US" sz="1100" b="0" i="0" u="none" strike="noStrike" baseline="0">
              <a:solidFill>
                <a:srgbClr val="FF0000"/>
              </a:solidFill>
              <a:latin typeface="+mn-ea"/>
              <a:ea typeface="+mn-ea"/>
            </a:rPr>
            <a:t>単価契約も除く</a:t>
          </a:r>
          <a:r>
            <a:rPr lang="en-US" altLang="ja-JP" sz="1100" b="0" i="0" u="none" strike="noStrike" baseline="0">
              <a:solidFill>
                <a:srgbClr val="FF0000"/>
              </a:solidFill>
              <a:latin typeface="+mn-ea"/>
              <a:ea typeface="+mn-ea"/>
            </a:rPr>
            <a:t>)</a:t>
          </a:r>
          <a:r>
            <a:rPr lang="ja-JP" altLang="en-US" sz="1100" b="0" i="0" u="none" strike="noStrike" baseline="0">
              <a:solidFill>
                <a:srgbClr val="000000"/>
              </a:solidFill>
              <a:latin typeface="+mn-ea"/>
              <a:ea typeface="+mn-ea"/>
            </a:rPr>
            <a:t>や</a:t>
          </a:r>
          <a:r>
            <a:rPr lang="ja-JP" altLang="en-US" sz="1100" b="0" i="0" u="none" strike="noStrike" baseline="0">
              <a:solidFill>
                <a:srgbClr val="FF0000"/>
              </a:solidFill>
              <a:latin typeface="+mn-ea"/>
              <a:ea typeface="+mn-ea"/>
            </a:rPr>
            <a:t>物品その他</a:t>
          </a:r>
          <a:r>
            <a:rPr lang="ja-JP" altLang="en-US" sz="1100" b="0" i="0" u="none" strike="noStrike" baseline="0">
              <a:solidFill>
                <a:srgbClr val="000000"/>
              </a:solidFill>
              <a:latin typeface="+mn-ea"/>
              <a:ea typeface="+mn-ea"/>
            </a:rPr>
            <a:t>の請求時にご利用ください。</a:t>
          </a:r>
        </a:p>
        <a:p>
          <a:pPr algn="l" rtl="0">
            <a:lnSpc>
              <a:spcPts val="1700"/>
            </a:lnSpc>
            <a:defRPr sz="1000"/>
          </a:pPr>
          <a:r>
            <a:rPr lang="ja-JP" altLang="en-US" sz="1100" b="0" i="0" u="none" strike="noStrike" baseline="0">
              <a:solidFill>
                <a:srgbClr val="000000"/>
              </a:solidFill>
              <a:latin typeface="+mn-ea"/>
              <a:ea typeface="+mn-ea"/>
            </a:rPr>
            <a:t>2 このワークシートには</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シート保護</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を設定しております。</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シート保護</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の解除はご遠慮ください。</a:t>
          </a:r>
        </a:p>
        <a:p>
          <a:pPr algn="l" rtl="0">
            <a:lnSpc>
              <a:spcPts val="1700"/>
            </a:lnSpc>
            <a:defRPr sz="1000"/>
          </a:pPr>
          <a:r>
            <a:rPr lang="en-US" altLang="ja-JP" sz="1100" b="0" i="0" u="none" strike="noStrike" baseline="0">
              <a:solidFill>
                <a:srgbClr val="000000"/>
              </a:solidFill>
              <a:latin typeface="+mn-ea"/>
              <a:ea typeface="+mn-ea"/>
            </a:rPr>
            <a:t>3</a:t>
          </a:r>
          <a:r>
            <a:rPr lang="ja-JP" altLang="en-US" sz="1100" b="0" i="0" u="none" strike="noStrike" baseline="0">
              <a:solidFill>
                <a:srgbClr val="000000"/>
              </a:solidFill>
              <a:latin typeface="+mn-ea"/>
              <a:ea typeface="+mn-ea"/>
            </a:rPr>
            <a:t> 画面上は都合により色分けしておりますが、白黒印刷に設定しております。</a:t>
          </a:r>
          <a:r>
            <a:rPr lang="en-US" altLang="ja-JP" sz="1100" b="0" i="0" u="none" strike="noStrike" baseline="0">
              <a:solidFill>
                <a:srgbClr val="000000"/>
              </a:solidFill>
              <a:latin typeface="+mn-ea"/>
              <a:ea typeface="+mn-ea"/>
            </a:rPr>
            <a:t>(</a:t>
          </a:r>
          <a:r>
            <a:rPr lang="ja-JP" altLang="en-US" sz="1100" b="0" i="0" u="none" strike="noStrike" baseline="0">
              <a:solidFill>
                <a:srgbClr val="FF0000"/>
              </a:solidFill>
              <a:latin typeface="+mn-ea"/>
              <a:ea typeface="+mn-ea"/>
            </a:rPr>
            <a:t>カラー印刷はご遠慮ください</a:t>
          </a:r>
          <a:r>
            <a:rPr lang="en-US" altLang="ja-JP" sz="1100" b="0" i="0" u="none" strike="noStrike" baseline="0">
              <a:solidFill>
                <a:srgbClr val="000000"/>
              </a:solidFill>
              <a:latin typeface="+mn-ea"/>
              <a:ea typeface="+mn-ea"/>
            </a:rPr>
            <a:t>)</a:t>
          </a:r>
          <a:endParaRPr lang="ja-JP" altLang="en-US" sz="1100" b="0" i="0" u="none" strike="noStrike" baseline="0">
            <a:solidFill>
              <a:srgbClr val="000000"/>
            </a:solidFill>
            <a:latin typeface="+mn-ea"/>
            <a:ea typeface="+mn-ea"/>
          </a:endParaRPr>
        </a:p>
        <a:p>
          <a:pPr algn="l" rtl="0">
            <a:lnSpc>
              <a:spcPts val="1700"/>
            </a:lnSpc>
            <a:defRPr sz="1000"/>
          </a:pPr>
          <a:r>
            <a:rPr lang="en-US" altLang="ja-JP" sz="1100" b="0" i="0" u="none" strike="noStrike" baseline="0">
              <a:solidFill>
                <a:srgbClr val="000000"/>
              </a:solidFill>
              <a:latin typeface="+mn-ea"/>
              <a:ea typeface="+mn-ea"/>
            </a:rPr>
            <a:t>4</a:t>
          </a:r>
          <a:r>
            <a:rPr lang="ja-JP" altLang="en-US" sz="1100" b="0" i="0" u="none" strike="noStrike" baseline="0">
              <a:solidFill>
                <a:srgbClr val="000000"/>
              </a:solidFill>
              <a:latin typeface="+mn-ea"/>
              <a:ea typeface="+mn-ea"/>
            </a:rPr>
            <a:t> プリンターによっては印刷範囲にズレが生じる場合がありますので、印刷前に</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印刷ﾌﾟﾚﾋﾞｭｰ</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でご確認ください。</a:t>
          </a:r>
          <a:endParaRPr lang="en-US" altLang="ja-JP" sz="1100" b="0" i="0" u="none" strike="noStrike" baseline="0">
            <a:solidFill>
              <a:srgbClr val="000000"/>
            </a:solidFill>
            <a:latin typeface="+mn-ea"/>
            <a:ea typeface="+mn-ea"/>
          </a:endParaRPr>
        </a:p>
        <a:p>
          <a:pPr algn="l" rtl="0">
            <a:lnSpc>
              <a:spcPts val="1700"/>
            </a:lnSpc>
            <a:defRPr sz="1000"/>
          </a:pPr>
          <a:r>
            <a:rPr lang="en-US" altLang="ja-JP" sz="1100" b="0" i="0" u="none" strike="noStrike" baseline="0">
              <a:solidFill>
                <a:srgbClr val="000000"/>
              </a:solidFill>
              <a:latin typeface="+mn-ea"/>
              <a:ea typeface="+mn-ea"/>
            </a:rPr>
            <a:t>5 </a:t>
          </a:r>
          <a:r>
            <a:rPr lang="ja-JP" altLang="en-US" sz="1100" b="0" i="0" u="none" strike="noStrike" baseline="0">
              <a:solidFill>
                <a:srgbClr val="000000"/>
              </a:solidFill>
              <a:latin typeface="+mn-ea"/>
              <a:ea typeface="+mn-ea"/>
            </a:rPr>
            <a:t>コメントが全て表示がされて見辛い場合は、</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校閲</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タブの</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すべてのコメントの表示</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で切り替えてください。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118110</xdr:colOff>
      <xdr:row>1</xdr:row>
      <xdr:rowOff>7620</xdr:rowOff>
    </xdr:from>
    <xdr:to>
      <xdr:col>9</xdr:col>
      <xdr:colOff>1038225</xdr:colOff>
      <xdr:row>9</xdr:row>
      <xdr:rowOff>182880</xdr:rowOff>
    </xdr:to>
    <xdr:sp macro="" textlink="">
      <xdr:nvSpPr>
        <xdr:cNvPr id="8225" name="Text Box 33"/>
        <xdr:cNvSpPr txBox="1">
          <a:spLocks noChangeArrowheads="1"/>
        </xdr:cNvSpPr>
      </xdr:nvSpPr>
      <xdr:spPr bwMode="auto">
        <a:xfrm>
          <a:off x="118110" y="112395"/>
          <a:ext cx="8244840" cy="1689735"/>
        </a:xfrm>
        <a:prstGeom prst="rect">
          <a:avLst/>
        </a:prstGeom>
        <a:solidFill>
          <a:srgbClr xmlns:mc="http://schemas.openxmlformats.org/markup-compatibility/2006" xmlns:a14="http://schemas.microsoft.com/office/drawing/2010/main" val="FFFFFF" mc:Ignorable="a14" a14:legacySpreadsheetColorIndex="9"/>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72000" tIns="36000" rIns="72000" bIns="36000" anchor="t" upright="1"/>
        <a:lstStyle/>
        <a:p>
          <a:pPr algn="l" rtl="0">
            <a:lnSpc>
              <a:spcPts val="1700"/>
            </a:lnSpc>
            <a:spcBef>
              <a:spcPts val="0"/>
            </a:spcBef>
            <a:defRPr sz="1000"/>
          </a:pPr>
          <a:r>
            <a:rPr lang="en-US" altLang="ja-JP" sz="1100" b="0" i="0" u="none" strike="noStrike" baseline="0">
              <a:solidFill>
                <a:srgbClr val="000000"/>
              </a:solidFill>
              <a:latin typeface="+mn-ea"/>
              <a:ea typeface="+mn-ea"/>
            </a:rPr>
            <a:t>1</a:t>
          </a:r>
          <a:r>
            <a:rPr lang="ja-JP" altLang="en-US" sz="1100" b="0" i="0" u="none" strike="noStrike" baseline="0">
              <a:solidFill>
                <a:srgbClr val="000000"/>
              </a:solidFill>
              <a:latin typeface="+mn-ea"/>
              <a:ea typeface="+mn-ea"/>
            </a:rPr>
            <a:t> ページが不足の場合には、コピー等で追加してください。</a:t>
          </a:r>
        </a:p>
        <a:p>
          <a:pPr rtl="0">
            <a:lnSpc>
              <a:spcPts val="1700"/>
            </a:lnSpc>
          </a:pP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 </a:t>
          </a:r>
          <a:r>
            <a:rPr lang="ja-JP" altLang="ja-JP" sz="1100" b="0" i="0" baseline="0">
              <a:effectLst/>
              <a:latin typeface="+mn-ea"/>
              <a:ea typeface="+mn-ea"/>
              <a:cs typeface="+mn-cs"/>
            </a:rPr>
            <a:t>画面上は都合により色分けしておりますが、白黒印刷に設定しております。</a:t>
          </a:r>
          <a:r>
            <a:rPr lang="en-US" altLang="ja-JP" sz="1100" b="0" i="0" baseline="0">
              <a:effectLst/>
              <a:latin typeface="+mn-ea"/>
              <a:ea typeface="+mn-ea"/>
              <a:cs typeface="+mn-cs"/>
            </a:rPr>
            <a:t>(</a:t>
          </a:r>
          <a:r>
            <a:rPr lang="ja-JP" altLang="ja-JP" sz="1100" b="0" i="0" baseline="0">
              <a:solidFill>
                <a:srgbClr val="FF0000"/>
              </a:solidFill>
              <a:effectLst/>
              <a:latin typeface="+mn-ea"/>
              <a:ea typeface="+mn-ea"/>
              <a:cs typeface="+mn-cs"/>
            </a:rPr>
            <a:t>カラー印刷はご遠慮ください</a:t>
          </a:r>
          <a:r>
            <a:rPr lang="en-US" altLang="ja-JP" sz="1100" b="0" i="0" baseline="0">
              <a:effectLst/>
              <a:latin typeface="+mn-ea"/>
              <a:ea typeface="+mn-ea"/>
              <a:cs typeface="+mn-cs"/>
            </a:rPr>
            <a:t>)</a:t>
          </a:r>
          <a:endParaRPr lang="ja-JP" altLang="ja-JP">
            <a:effectLst/>
            <a:latin typeface="+mn-ea"/>
            <a:ea typeface="+mn-ea"/>
          </a:endParaRPr>
        </a:p>
        <a:p>
          <a:pPr algn="l" rtl="0">
            <a:lnSpc>
              <a:spcPts val="1700"/>
            </a:lnSpc>
            <a:spcBef>
              <a:spcPts val="0"/>
            </a:spcBef>
            <a:defRPr sz="1000"/>
          </a:pPr>
          <a:r>
            <a:rPr lang="en-US" altLang="ja-JP" sz="1100" b="0" i="0" u="none" strike="noStrike" baseline="0">
              <a:solidFill>
                <a:srgbClr val="000000"/>
              </a:solidFill>
              <a:latin typeface="+mn-ea"/>
              <a:ea typeface="+mn-ea"/>
            </a:rPr>
            <a:t>3</a:t>
          </a:r>
          <a:r>
            <a:rPr lang="ja-JP" altLang="en-US" sz="1100" b="0" i="0" u="none" strike="noStrike" baseline="0">
              <a:solidFill>
                <a:srgbClr val="000000"/>
              </a:solidFill>
              <a:latin typeface="+mn-ea"/>
              <a:ea typeface="+mn-ea"/>
            </a:rPr>
            <a:t> プリンターの機種によっては印刷範囲にズレが生じる場合がありますので、印刷前に「印刷ﾌﾟﾚﾋﾞｭｰ」でご確認ください。</a:t>
          </a:r>
        </a:p>
        <a:p>
          <a:pPr algn="l" rtl="0">
            <a:lnSpc>
              <a:spcPts val="1700"/>
            </a:lnSpc>
            <a:spcBef>
              <a:spcPts val="0"/>
            </a:spcBef>
            <a:defRPr sz="1000"/>
          </a:pPr>
          <a:r>
            <a:rPr lang="en-US" altLang="ja-JP" sz="1100" b="0" i="0" u="none" strike="noStrike" baseline="0">
              <a:solidFill>
                <a:srgbClr val="000000"/>
              </a:solidFill>
              <a:latin typeface="+mn-ea"/>
              <a:ea typeface="+mn-ea"/>
            </a:rPr>
            <a:t>4</a:t>
          </a:r>
          <a:r>
            <a:rPr lang="ja-JP" altLang="en-US" sz="1100" b="0" i="0" u="none" strike="noStrike" baseline="0">
              <a:solidFill>
                <a:srgbClr val="000000"/>
              </a:solidFill>
              <a:latin typeface="+mn-ea"/>
              <a:ea typeface="+mn-ea"/>
            </a:rPr>
            <a:t> 必要なページ数を指定して印刷してください。（印刷範囲は10ページ分を設定しております）</a:t>
          </a:r>
        </a:p>
      </xdr:txBody>
    </xdr:sp>
    <xdr:clientData/>
  </xdr:twoCellAnchor>
  <xdr:twoCellAnchor>
    <xdr:from>
      <xdr:col>9</xdr:col>
      <xdr:colOff>1257300</xdr:colOff>
      <xdr:row>1</xdr:row>
      <xdr:rowOff>0</xdr:rowOff>
    </xdr:from>
    <xdr:to>
      <xdr:col>11</xdr:col>
      <xdr:colOff>114300</xdr:colOff>
      <xdr:row>9</xdr:row>
      <xdr:rowOff>171451</xdr:rowOff>
    </xdr:to>
    <xdr:grpSp>
      <xdr:nvGrpSpPr>
        <xdr:cNvPr id="2" name="グループ化 1"/>
        <xdr:cNvGrpSpPr/>
      </xdr:nvGrpSpPr>
      <xdr:grpSpPr>
        <a:xfrm>
          <a:off x="8582025" y="104775"/>
          <a:ext cx="1476375" cy="1685926"/>
          <a:chOff x="8582025" y="104775"/>
          <a:chExt cx="1476375" cy="1685926"/>
        </a:xfrm>
      </xdr:grpSpPr>
      <xdr:sp macro="" textlink="">
        <xdr:nvSpPr>
          <xdr:cNvPr id="8" name="Rectangle 68"/>
          <xdr:cNvSpPr>
            <a:spLocks noChangeArrowheads="1"/>
          </xdr:cNvSpPr>
        </xdr:nvSpPr>
        <xdr:spPr bwMode="auto">
          <a:xfrm>
            <a:off x="8582025" y="104775"/>
            <a:ext cx="1476375" cy="1685926"/>
          </a:xfrm>
          <a:prstGeom prst="rect">
            <a:avLst/>
          </a:prstGeom>
          <a:solidFill>
            <a:srgbClr xmlns:mc="http://schemas.openxmlformats.org/markup-compatibility/2006" xmlns:a14="http://schemas.microsoft.com/office/drawing/2010/main" val="969696" mc:Ignorable="a14" a14:legacySpreadsheetColorIndex="55"/>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9" name="Text Box 69"/>
          <xdr:cNvSpPr txBox="1">
            <a:spLocks noChangeArrowheads="1"/>
          </xdr:cNvSpPr>
        </xdr:nvSpPr>
        <xdr:spPr bwMode="auto">
          <a:xfrm>
            <a:off x="8794592" y="781050"/>
            <a:ext cx="1063783" cy="361950"/>
          </a:xfrm>
          <a:prstGeom prst="rect">
            <a:avLst/>
          </a:prstGeom>
          <a:solidFill>
            <a:srgbClr val="FFFFCC"/>
          </a:solidFill>
          <a:ln w="9525">
            <a:solidFill>
              <a:srgbClr val="000000"/>
            </a:solidFill>
            <a:miter lim="800000"/>
            <a:headEnd/>
            <a:tailEnd/>
          </a:ln>
          <a:effectLst/>
          <a:extLst>
            <a:ext uri="{53640926-AAD7-44D8-BBD7-CCE9431645EC}">
              <a14:shadowObscured xmlns:a14="http://schemas.microsoft.com/office/drawing/2010/main" val="1"/>
            </a:ext>
          </a:extLst>
        </xdr:spPr>
        <xdr:txBody>
          <a:bodyPr vertOverflow="clip" wrap="square" lIns="36576" tIns="22860" rIns="36576" bIns="22860" anchor="ctr" upright="1"/>
          <a:lstStyle/>
          <a:p>
            <a:pPr algn="ctr" rtl="0">
              <a:lnSpc>
                <a:spcPts val="1200"/>
              </a:lnSpc>
              <a:defRPr sz="1000"/>
            </a:pPr>
            <a:r>
              <a:rPr lang="ja-JP" altLang="en-US" sz="1100" b="0" i="0" u="none" strike="noStrike" baseline="0">
                <a:solidFill>
                  <a:srgbClr val="000000"/>
                </a:solidFill>
                <a:latin typeface="+mn-ea"/>
                <a:ea typeface="+mn-ea"/>
              </a:rPr>
              <a:t>自 動 計 算</a:t>
            </a:r>
            <a:endParaRPr lang="ja-JP" altLang="en-US" sz="1000" b="0" i="0" u="none" strike="noStrike" baseline="0">
              <a:solidFill>
                <a:srgbClr val="000000"/>
              </a:solidFill>
              <a:latin typeface="+mn-ea"/>
              <a:ea typeface="+mn-ea"/>
            </a:endParaRPr>
          </a:p>
          <a:p>
            <a:pPr algn="ctr" rtl="0">
              <a:lnSpc>
                <a:spcPts val="1000"/>
              </a:lnSpc>
              <a:defRPr sz="1000"/>
            </a:pPr>
            <a:r>
              <a:rPr lang="ja-JP" altLang="en-US" sz="1000" b="0" i="0" u="none" strike="noStrike" baseline="0">
                <a:solidFill>
                  <a:srgbClr val="000000"/>
                </a:solidFill>
                <a:latin typeface="+mn-ea"/>
                <a:ea typeface="+mn-ea"/>
              </a:rPr>
              <a:t>（上書き可能）</a:t>
            </a:r>
          </a:p>
        </xdr:txBody>
      </xdr:sp>
      <xdr:sp macro="" textlink="">
        <xdr:nvSpPr>
          <xdr:cNvPr id="10" name="Text Box 70"/>
          <xdr:cNvSpPr txBox="1">
            <a:spLocks noChangeArrowheads="1"/>
          </xdr:cNvSpPr>
        </xdr:nvSpPr>
        <xdr:spPr bwMode="auto">
          <a:xfrm>
            <a:off x="8791575" y="295275"/>
            <a:ext cx="1062990" cy="361950"/>
          </a:xfrm>
          <a:prstGeom prst="rect">
            <a:avLst/>
          </a:prstGeom>
          <a:solidFill>
            <a:srgbClr xmlns:mc="http://schemas.openxmlformats.org/markup-compatibility/2006" xmlns:a14="http://schemas.microsoft.com/office/drawing/2010/main" val="CCFFFF" mc:Ignorable="a14" a14:legacySpreadsheetColorIndex="4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mn-ea"/>
                <a:ea typeface="+mn-ea"/>
              </a:rPr>
              <a:t>入 力 箇 所</a:t>
            </a:r>
          </a:p>
        </xdr:txBody>
      </xdr:sp>
      <xdr:sp macro="" textlink="">
        <xdr:nvSpPr>
          <xdr:cNvPr id="11" name="Text Box 71"/>
          <xdr:cNvSpPr txBox="1">
            <a:spLocks noChangeArrowheads="1"/>
          </xdr:cNvSpPr>
        </xdr:nvSpPr>
        <xdr:spPr bwMode="auto">
          <a:xfrm>
            <a:off x="8794035" y="1257300"/>
            <a:ext cx="1064340" cy="361950"/>
          </a:xfrm>
          <a:prstGeom prst="rect">
            <a:avLst/>
          </a:prstGeom>
          <a:solidFill>
            <a:srgbClr xmlns:mc="http://schemas.openxmlformats.org/markup-compatibility/2006" xmlns:a14="http://schemas.microsoft.com/office/drawing/2010/main" val="FFFFFF" mc:Ignorable="a14" a14:legacySpreadsheetColorIndex="65"/>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mn-ea"/>
                <a:ea typeface="+mn-ea"/>
              </a:rPr>
              <a:t>自 動 計 算</a:t>
            </a:r>
            <a:endParaRPr lang="ja-JP" altLang="en-US" sz="1000" b="0" i="0" u="none" strike="noStrike" baseline="0">
              <a:solidFill>
                <a:srgbClr val="000000"/>
              </a:solidFill>
              <a:latin typeface="+mn-ea"/>
              <a:ea typeface="+mn-ea"/>
            </a:endParaRPr>
          </a:p>
          <a:p>
            <a:pPr algn="ctr" rtl="0">
              <a:lnSpc>
                <a:spcPts val="1100"/>
              </a:lnSpc>
              <a:defRPr sz="1000"/>
            </a:pPr>
            <a:r>
              <a:rPr lang="ja-JP" altLang="en-US" sz="1000" b="0" i="0" u="none" strike="noStrike" baseline="0">
                <a:solidFill>
                  <a:srgbClr val="000000"/>
                </a:solidFill>
                <a:latin typeface="+mn-ea"/>
                <a:ea typeface="+mn-ea"/>
              </a:rPr>
              <a:t>（上書き不可）</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xdr:colOff>
      <xdr:row>0</xdr:row>
      <xdr:rowOff>102870</xdr:rowOff>
    </xdr:from>
    <xdr:to>
      <xdr:col>38</xdr:col>
      <xdr:colOff>161925</xdr:colOff>
      <xdr:row>9</xdr:row>
      <xdr:rowOff>173355</xdr:rowOff>
    </xdr:to>
    <xdr:sp macro="" textlink="">
      <xdr:nvSpPr>
        <xdr:cNvPr id="6" name="Text Box 72"/>
        <xdr:cNvSpPr txBox="1">
          <a:spLocks noChangeArrowheads="1"/>
        </xdr:cNvSpPr>
      </xdr:nvSpPr>
      <xdr:spPr bwMode="auto">
        <a:xfrm>
          <a:off x="127635" y="102870"/>
          <a:ext cx="7444740" cy="1689735"/>
        </a:xfrm>
        <a:prstGeom prst="rect">
          <a:avLst/>
        </a:prstGeom>
        <a:solidFill>
          <a:srgbClr xmlns:mc="http://schemas.openxmlformats.org/markup-compatibility/2006" xmlns:a14="http://schemas.microsoft.com/office/drawing/2010/main" val="FFFFFF" mc:Ignorable="a14" a14:legacySpreadsheetColorIndex="9"/>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72000" tIns="36000" rIns="72000" bIns="36000" anchor="t" upright="1"/>
        <a:lstStyle/>
        <a:p>
          <a:pPr marL="0" marR="0" lvl="0" indent="0" algn="l" defTabSz="914400" rtl="0" eaLnBrk="1" fontAlgn="auto" latinLnBrk="0" hangingPunct="1">
            <a:lnSpc>
              <a:spcPts val="1700"/>
            </a:lnSpc>
            <a:spcBef>
              <a:spcPts val="0"/>
            </a:spcBef>
            <a:spcAft>
              <a:spcPts val="0"/>
            </a:spcAft>
            <a:buClrTx/>
            <a:buSzTx/>
            <a:buFontTx/>
            <a:buNone/>
            <a:tabLst/>
            <a:defRPr sz="1000"/>
          </a:pPr>
          <a:r>
            <a:rPr lang="ja-JP" altLang="ja-JP" sz="1100" b="0" i="0" baseline="0">
              <a:effectLst/>
              <a:latin typeface="+mn-ea"/>
              <a:ea typeface="+mn-ea"/>
              <a:cs typeface="+mn-cs"/>
            </a:rPr>
            <a:t>1 この様式は、</a:t>
          </a:r>
          <a:r>
            <a:rPr lang="ja-JP" altLang="en-US" sz="1100" b="0" i="0" baseline="0">
              <a:solidFill>
                <a:srgbClr val="FF0000"/>
              </a:solidFill>
              <a:effectLst/>
              <a:latin typeface="+mn-ea"/>
              <a:ea typeface="+mn-ea"/>
              <a:cs typeface="+mn-cs"/>
            </a:rPr>
            <a:t>貴社の適格請求書</a:t>
          </a:r>
          <a:r>
            <a:rPr lang="ja-JP" altLang="en-US" sz="1100" b="0" i="0" baseline="0">
              <a:effectLst/>
              <a:latin typeface="+mn-ea"/>
              <a:ea typeface="+mn-ea"/>
              <a:cs typeface="+mn-cs"/>
            </a:rPr>
            <a:t>でのご請求時に一緒に添付してください。</a:t>
          </a:r>
          <a:endParaRPr lang="en-US" altLang="ja-JP" sz="1100" b="0" i="0" baseline="0">
            <a:effectLst/>
            <a:latin typeface="+mn-ea"/>
            <a:ea typeface="+mn-ea"/>
            <a:cs typeface="+mn-cs"/>
          </a:endParaRPr>
        </a:p>
        <a:p>
          <a:pPr rtl="0">
            <a:lnSpc>
              <a:spcPts val="1700"/>
            </a:lnSpc>
          </a:pPr>
          <a:r>
            <a:rPr lang="ja-JP" altLang="ja-JP" sz="1100" b="0" i="0" baseline="0">
              <a:effectLst/>
              <a:latin typeface="+mn-ea"/>
              <a:ea typeface="+mn-ea"/>
              <a:cs typeface="+mn-cs"/>
            </a:rPr>
            <a:t>2 このワークシートには</a:t>
          </a:r>
          <a:r>
            <a:rPr lang="en-US" altLang="ja-JP" sz="1100" b="0" i="0" baseline="0">
              <a:effectLst/>
              <a:latin typeface="+mn-ea"/>
              <a:ea typeface="+mn-ea"/>
              <a:cs typeface="+mn-cs"/>
            </a:rPr>
            <a:t>[</a:t>
          </a:r>
          <a:r>
            <a:rPr lang="ja-JP" altLang="ja-JP" sz="1100" b="0" i="0" baseline="0">
              <a:effectLst/>
              <a:latin typeface="+mn-ea"/>
              <a:ea typeface="+mn-ea"/>
              <a:cs typeface="+mn-cs"/>
            </a:rPr>
            <a:t>シート保護</a:t>
          </a:r>
          <a:r>
            <a:rPr lang="en-US" altLang="ja-JP" sz="1100" b="0" i="0" baseline="0">
              <a:effectLst/>
              <a:latin typeface="+mn-ea"/>
              <a:ea typeface="+mn-ea"/>
              <a:cs typeface="+mn-cs"/>
            </a:rPr>
            <a:t>]</a:t>
          </a:r>
          <a:r>
            <a:rPr lang="ja-JP" altLang="ja-JP" sz="1100" b="0" i="0" baseline="0">
              <a:effectLst/>
              <a:latin typeface="+mn-ea"/>
              <a:ea typeface="+mn-ea"/>
              <a:cs typeface="+mn-cs"/>
            </a:rPr>
            <a:t>を設定しております。</a:t>
          </a:r>
          <a:r>
            <a:rPr lang="en-US" altLang="ja-JP" sz="1100" b="0" i="0" baseline="0">
              <a:effectLst/>
              <a:latin typeface="+mn-ea"/>
              <a:ea typeface="+mn-ea"/>
              <a:cs typeface="+mn-cs"/>
            </a:rPr>
            <a:t>[</a:t>
          </a:r>
          <a:r>
            <a:rPr lang="ja-JP" altLang="ja-JP" sz="1100" b="0" i="0" baseline="0">
              <a:effectLst/>
              <a:latin typeface="+mn-ea"/>
              <a:ea typeface="+mn-ea"/>
              <a:cs typeface="+mn-cs"/>
            </a:rPr>
            <a:t>シート保護</a:t>
          </a:r>
          <a:r>
            <a:rPr lang="en-US" altLang="ja-JP" sz="1100" b="0" i="0" baseline="0">
              <a:effectLst/>
              <a:latin typeface="+mn-ea"/>
              <a:ea typeface="+mn-ea"/>
              <a:cs typeface="+mn-cs"/>
            </a:rPr>
            <a:t>]</a:t>
          </a:r>
          <a:r>
            <a:rPr lang="ja-JP" altLang="ja-JP" sz="1100" b="0" i="0" baseline="0">
              <a:effectLst/>
              <a:latin typeface="+mn-ea"/>
              <a:ea typeface="+mn-ea"/>
              <a:cs typeface="+mn-cs"/>
            </a:rPr>
            <a:t>の解除はご遠慮ください。</a:t>
          </a:r>
          <a:endParaRPr lang="ja-JP" altLang="ja-JP" sz="1100">
            <a:effectLst/>
            <a:latin typeface="+mn-ea"/>
            <a:ea typeface="+mn-ea"/>
          </a:endParaRPr>
        </a:p>
        <a:p>
          <a:pPr rtl="0">
            <a:lnSpc>
              <a:spcPts val="1700"/>
            </a:lnSpc>
          </a:pPr>
          <a:r>
            <a:rPr lang="en-US" altLang="ja-JP" sz="1100" b="0" i="0" baseline="0">
              <a:effectLst/>
              <a:latin typeface="+mn-ea"/>
              <a:ea typeface="+mn-ea"/>
              <a:cs typeface="+mn-cs"/>
            </a:rPr>
            <a:t>3</a:t>
          </a:r>
          <a:r>
            <a:rPr lang="ja-JP" altLang="ja-JP" sz="1100" b="0" i="0" baseline="0">
              <a:effectLst/>
              <a:latin typeface="+mn-ea"/>
              <a:ea typeface="+mn-ea"/>
              <a:cs typeface="+mn-cs"/>
            </a:rPr>
            <a:t> 画面上は都合により色分けしておりますが、白黒印刷に設定しております。</a:t>
          </a:r>
          <a:r>
            <a:rPr lang="en-US" altLang="ja-JP" sz="1100" b="0" i="0" baseline="0">
              <a:effectLst/>
              <a:latin typeface="+mn-ea"/>
              <a:ea typeface="+mn-ea"/>
              <a:cs typeface="+mn-cs"/>
            </a:rPr>
            <a:t>(</a:t>
          </a:r>
          <a:r>
            <a:rPr lang="ja-JP" altLang="ja-JP" sz="1100" b="0" i="0" baseline="0">
              <a:solidFill>
                <a:srgbClr val="FF0000"/>
              </a:solidFill>
              <a:effectLst/>
              <a:latin typeface="+mn-ea"/>
              <a:ea typeface="+mn-ea"/>
              <a:cs typeface="+mn-cs"/>
            </a:rPr>
            <a:t>カラー印刷はご遠慮ください</a:t>
          </a:r>
          <a:r>
            <a:rPr lang="en-US" altLang="ja-JP" sz="1100" b="0" i="0" baseline="0">
              <a:effectLst/>
              <a:latin typeface="+mn-ea"/>
              <a:ea typeface="+mn-ea"/>
              <a:cs typeface="+mn-cs"/>
            </a:rPr>
            <a:t>)</a:t>
          </a:r>
          <a:endParaRPr lang="ja-JP" altLang="ja-JP" sz="1100">
            <a:effectLst/>
            <a:latin typeface="+mn-ea"/>
            <a:ea typeface="+mn-ea"/>
          </a:endParaRPr>
        </a:p>
        <a:p>
          <a:pPr rtl="0">
            <a:lnSpc>
              <a:spcPts val="1700"/>
            </a:lnSpc>
          </a:pPr>
          <a:r>
            <a:rPr lang="en-US" altLang="ja-JP" sz="1100" b="0" i="0" baseline="0">
              <a:effectLst/>
              <a:latin typeface="+mn-ea"/>
              <a:ea typeface="+mn-ea"/>
              <a:cs typeface="+mn-cs"/>
            </a:rPr>
            <a:t>4</a:t>
          </a:r>
          <a:r>
            <a:rPr lang="ja-JP" altLang="ja-JP" sz="1100" b="0" i="0" baseline="0">
              <a:effectLst/>
              <a:latin typeface="+mn-ea"/>
              <a:ea typeface="+mn-ea"/>
              <a:cs typeface="+mn-cs"/>
            </a:rPr>
            <a:t> プリンターによっては印刷範囲にズレが生じる場合がありますので、印刷前に</a:t>
          </a:r>
          <a:r>
            <a:rPr lang="en-US" altLang="ja-JP" sz="1100" b="0" i="0" baseline="0">
              <a:effectLst/>
              <a:latin typeface="+mn-ea"/>
              <a:ea typeface="+mn-ea"/>
              <a:cs typeface="+mn-cs"/>
            </a:rPr>
            <a:t>[</a:t>
          </a:r>
          <a:r>
            <a:rPr lang="ja-JP" altLang="ja-JP" sz="1100" b="0" i="0" baseline="0">
              <a:effectLst/>
              <a:latin typeface="+mn-ea"/>
              <a:ea typeface="+mn-ea"/>
              <a:cs typeface="+mn-cs"/>
            </a:rPr>
            <a:t>印刷ﾌﾟﾚﾋﾞｭｰ</a:t>
          </a:r>
          <a:r>
            <a:rPr lang="en-US" altLang="ja-JP" sz="1100" b="0" i="0" baseline="0">
              <a:effectLst/>
              <a:latin typeface="+mn-ea"/>
              <a:ea typeface="+mn-ea"/>
              <a:cs typeface="+mn-cs"/>
            </a:rPr>
            <a:t>]</a:t>
          </a:r>
          <a:r>
            <a:rPr lang="ja-JP" altLang="ja-JP" sz="1100" b="0" i="0" baseline="0">
              <a:effectLst/>
              <a:latin typeface="+mn-ea"/>
              <a:ea typeface="+mn-ea"/>
              <a:cs typeface="+mn-cs"/>
            </a:rPr>
            <a:t>でご確認ください。</a:t>
          </a:r>
          <a:endParaRPr lang="en-US" altLang="ja-JP" sz="1100" b="0" i="0" baseline="0">
            <a:effectLst/>
            <a:latin typeface="+mn-ea"/>
            <a:ea typeface="+mn-ea"/>
            <a:cs typeface="+mn-cs"/>
          </a:endParaRPr>
        </a:p>
        <a:p>
          <a:pPr marL="0" marR="0" lvl="0" indent="0" defTabSz="914400" rtl="0" eaLnBrk="1" fontAlgn="auto" latinLnBrk="0" hangingPunct="1">
            <a:lnSpc>
              <a:spcPts val="1700"/>
            </a:lnSpc>
            <a:spcBef>
              <a:spcPts val="0"/>
            </a:spcBef>
            <a:spcAft>
              <a:spcPts val="0"/>
            </a:spcAft>
            <a:buClrTx/>
            <a:buSzTx/>
            <a:buFontTx/>
            <a:buNone/>
            <a:tabLst/>
            <a:defRPr/>
          </a:pPr>
          <a:r>
            <a:rPr lang="en-US" altLang="ja-JP" sz="1100" b="0" i="0" baseline="0">
              <a:effectLst/>
              <a:latin typeface="+mn-ea"/>
              <a:ea typeface="+mn-ea"/>
              <a:cs typeface="+mn-cs"/>
            </a:rPr>
            <a:t>5</a:t>
          </a:r>
          <a:r>
            <a:rPr lang="ja-JP" altLang="ja-JP" sz="1100" b="0" i="0" baseline="0">
              <a:effectLst/>
              <a:latin typeface="+mn-ea"/>
              <a:ea typeface="+mn-ea"/>
              <a:cs typeface="+mn-cs"/>
            </a:rPr>
            <a:t> コメントが全て表示がされて見辛い場合は、</a:t>
          </a:r>
          <a:r>
            <a:rPr lang="en-US" altLang="ja-JP" sz="1100" b="0" i="0" baseline="0">
              <a:effectLst/>
              <a:latin typeface="+mn-ea"/>
              <a:ea typeface="+mn-ea"/>
              <a:cs typeface="+mn-cs"/>
            </a:rPr>
            <a:t>[</a:t>
          </a:r>
          <a:r>
            <a:rPr lang="ja-JP" altLang="ja-JP" sz="1100" b="0" i="0" baseline="0">
              <a:effectLst/>
              <a:latin typeface="+mn-ea"/>
              <a:ea typeface="+mn-ea"/>
              <a:cs typeface="+mn-cs"/>
            </a:rPr>
            <a:t>校閲</a:t>
          </a:r>
          <a:r>
            <a:rPr lang="en-US" altLang="ja-JP" sz="1100" b="0" i="0" baseline="0">
              <a:effectLst/>
              <a:latin typeface="+mn-ea"/>
              <a:ea typeface="+mn-ea"/>
              <a:cs typeface="+mn-cs"/>
            </a:rPr>
            <a:t>]</a:t>
          </a:r>
          <a:r>
            <a:rPr lang="ja-JP" altLang="ja-JP" sz="1100" b="0" i="0" baseline="0">
              <a:effectLst/>
              <a:latin typeface="+mn-ea"/>
              <a:ea typeface="+mn-ea"/>
              <a:cs typeface="+mn-cs"/>
            </a:rPr>
            <a:t>タブの</a:t>
          </a:r>
          <a:r>
            <a:rPr lang="en-US" altLang="ja-JP" sz="1100" b="0" i="0" baseline="0">
              <a:effectLst/>
              <a:latin typeface="+mn-ea"/>
              <a:ea typeface="+mn-ea"/>
              <a:cs typeface="+mn-cs"/>
            </a:rPr>
            <a:t>[</a:t>
          </a:r>
          <a:r>
            <a:rPr lang="ja-JP" altLang="ja-JP" sz="1100" b="0" i="0" baseline="0">
              <a:effectLst/>
              <a:latin typeface="+mn-ea"/>
              <a:ea typeface="+mn-ea"/>
              <a:cs typeface="+mn-cs"/>
            </a:rPr>
            <a:t>すべてのコメントの表示</a:t>
          </a:r>
          <a:r>
            <a:rPr lang="en-US" altLang="ja-JP" sz="1100" b="0" i="0" baseline="0">
              <a:effectLst/>
              <a:latin typeface="+mn-ea"/>
              <a:ea typeface="+mn-ea"/>
              <a:cs typeface="+mn-cs"/>
            </a:rPr>
            <a:t>]</a:t>
          </a:r>
          <a:r>
            <a:rPr lang="ja-JP" altLang="ja-JP" sz="1100" b="0" i="0" baseline="0">
              <a:effectLst/>
              <a:latin typeface="+mn-ea"/>
              <a:ea typeface="+mn-ea"/>
              <a:cs typeface="+mn-cs"/>
            </a:rPr>
            <a:t>で切り替えてください。</a:t>
          </a:r>
          <a:endParaRPr lang="ja-JP" altLang="ja-JP" sz="1100">
            <a:effectLst/>
            <a:latin typeface="+mn-ea"/>
            <a:ea typeface="+mn-ea"/>
          </a:endParaRPr>
        </a:p>
        <a:p>
          <a:pPr rtl="0">
            <a:lnSpc>
              <a:spcPts val="1700"/>
            </a:lnSpc>
          </a:pPr>
          <a:endParaRPr lang="ja-JP" altLang="ja-JP" sz="1100">
            <a:effectLst/>
            <a:latin typeface="+mn-ea"/>
            <a:ea typeface="+mn-ea"/>
          </a:endParaRPr>
        </a:p>
      </xdr:txBody>
    </xdr:sp>
    <xdr:clientData/>
  </xdr:twoCellAnchor>
  <xdr:twoCellAnchor>
    <xdr:from>
      <xdr:col>39</xdr:col>
      <xdr:colOff>161925</xdr:colOff>
      <xdr:row>1</xdr:row>
      <xdr:rowOff>0</xdr:rowOff>
    </xdr:from>
    <xdr:to>
      <xdr:col>47</xdr:col>
      <xdr:colOff>38100</xdr:colOff>
      <xdr:row>9</xdr:row>
      <xdr:rowOff>171451</xdr:rowOff>
    </xdr:to>
    <xdr:grpSp>
      <xdr:nvGrpSpPr>
        <xdr:cNvPr id="13" name="グループ化 12"/>
        <xdr:cNvGrpSpPr/>
      </xdr:nvGrpSpPr>
      <xdr:grpSpPr>
        <a:xfrm>
          <a:off x="7772400" y="104775"/>
          <a:ext cx="1476375" cy="1685926"/>
          <a:chOff x="8582025" y="104775"/>
          <a:chExt cx="1476375" cy="1685926"/>
        </a:xfrm>
      </xdr:grpSpPr>
      <xdr:sp macro="" textlink="">
        <xdr:nvSpPr>
          <xdr:cNvPr id="14" name="Rectangle 68"/>
          <xdr:cNvSpPr>
            <a:spLocks noChangeArrowheads="1"/>
          </xdr:cNvSpPr>
        </xdr:nvSpPr>
        <xdr:spPr bwMode="auto">
          <a:xfrm>
            <a:off x="8582025" y="104775"/>
            <a:ext cx="1476375" cy="1685926"/>
          </a:xfrm>
          <a:prstGeom prst="rect">
            <a:avLst/>
          </a:prstGeom>
          <a:solidFill>
            <a:srgbClr xmlns:mc="http://schemas.openxmlformats.org/markup-compatibility/2006" xmlns:a14="http://schemas.microsoft.com/office/drawing/2010/main" val="969696" mc:Ignorable="a14" a14:legacySpreadsheetColorIndex="55"/>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5" name="Text Box 69"/>
          <xdr:cNvSpPr txBox="1">
            <a:spLocks noChangeArrowheads="1"/>
          </xdr:cNvSpPr>
        </xdr:nvSpPr>
        <xdr:spPr bwMode="auto">
          <a:xfrm>
            <a:off x="8794592" y="781050"/>
            <a:ext cx="1063783" cy="361950"/>
          </a:xfrm>
          <a:prstGeom prst="rect">
            <a:avLst/>
          </a:prstGeom>
          <a:solidFill>
            <a:srgbClr val="FFFFCC"/>
          </a:solidFill>
          <a:ln w="9525">
            <a:solidFill>
              <a:srgbClr val="000000"/>
            </a:solidFill>
            <a:miter lim="800000"/>
            <a:headEnd/>
            <a:tailEnd/>
          </a:ln>
          <a:effectLst/>
          <a:extLst>
            <a:ext uri="{53640926-AAD7-44D8-BBD7-CCE9431645EC}">
              <a14:shadowObscured xmlns:a14="http://schemas.microsoft.com/office/drawing/2010/main" val="1"/>
            </a:ext>
          </a:extLst>
        </xdr:spPr>
        <xdr:txBody>
          <a:bodyPr vertOverflow="clip" wrap="square" lIns="36576" tIns="22860" rIns="36576" bIns="22860" anchor="ctr" upright="1"/>
          <a:lstStyle/>
          <a:p>
            <a:pPr algn="ctr" rtl="0">
              <a:lnSpc>
                <a:spcPts val="1200"/>
              </a:lnSpc>
              <a:defRPr sz="1000"/>
            </a:pPr>
            <a:r>
              <a:rPr lang="ja-JP" altLang="en-US" sz="1100" b="0" i="0" u="none" strike="noStrike" baseline="0">
                <a:solidFill>
                  <a:srgbClr val="000000"/>
                </a:solidFill>
                <a:latin typeface="+mn-ea"/>
                <a:ea typeface="+mn-ea"/>
              </a:rPr>
              <a:t>自 動 計 算</a:t>
            </a:r>
            <a:endParaRPr lang="ja-JP" altLang="en-US" sz="1000" b="0" i="0" u="none" strike="noStrike" baseline="0">
              <a:solidFill>
                <a:srgbClr val="000000"/>
              </a:solidFill>
              <a:latin typeface="+mn-ea"/>
              <a:ea typeface="+mn-ea"/>
            </a:endParaRPr>
          </a:p>
          <a:p>
            <a:pPr algn="ctr" rtl="0">
              <a:lnSpc>
                <a:spcPts val="1000"/>
              </a:lnSpc>
              <a:defRPr sz="1000"/>
            </a:pPr>
            <a:r>
              <a:rPr lang="ja-JP" altLang="en-US" sz="1000" b="0" i="0" u="none" strike="noStrike" baseline="0">
                <a:solidFill>
                  <a:srgbClr val="000000"/>
                </a:solidFill>
                <a:latin typeface="+mn-ea"/>
                <a:ea typeface="+mn-ea"/>
              </a:rPr>
              <a:t>（上書き可能）</a:t>
            </a:r>
          </a:p>
        </xdr:txBody>
      </xdr:sp>
      <xdr:sp macro="" textlink="">
        <xdr:nvSpPr>
          <xdr:cNvPr id="16" name="Text Box 70"/>
          <xdr:cNvSpPr txBox="1">
            <a:spLocks noChangeArrowheads="1"/>
          </xdr:cNvSpPr>
        </xdr:nvSpPr>
        <xdr:spPr bwMode="auto">
          <a:xfrm>
            <a:off x="8791575" y="295275"/>
            <a:ext cx="1062990" cy="361950"/>
          </a:xfrm>
          <a:prstGeom prst="rect">
            <a:avLst/>
          </a:prstGeom>
          <a:solidFill>
            <a:srgbClr xmlns:mc="http://schemas.openxmlformats.org/markup-compatibility/2006" xmlns:a14="http://schemas.microsoft.com/office/drawing/2010/main" val="CCFFFF" mc:Ignorable="a14" a14:legacySpreadsheetColorIndex="4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mn-ea"/>
                <a:ea typeface="+mn-ea"/>
              </a:rPr>
              <a:t>入 力 箇 所</a:t>
            </a:r>
          </a:p>
        </xdr:txBody>
      </xdr:sp>
      <xdr:sp macro="" textlink="">
        <xdr:nvSpPr>
          <xdr:cNvPr id="17" name="Text Box 71"/>
          <xdr:cNvSpPr txBox="1">
            <a:spLocks noChangeArrowheads="1"/>
          </xdr:cNvSpPr>
        </xdr:nvSpPr>
        <xdr:spPr bwMode="auto">
          <a:xfrm>
            <a:off x="8794035" y="1257300"/>
            <a:ext cx="1064340" cy="361950"/>
          </a:xfrm>
          <a:prstGeom prst="rect">
            <a:avLst/>
          </a:prstGeom>
          <a:solidFill>
            <a:srgbClr xmlns:mc="http://schemas.openxmlformats.org/markup-compatibility/2006" xmlns:a14="http://schemas.microsoft.com/office/drawing/2010/main" val="FFFFFF" mc:Ignorable="a14" a14:legacySpreadsheetColorIndex="65"/>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mn-ea"/>
                <a:ea typeface="+mn-ea"/>
              </a:rPr>
              <a:t>自 動 計 算</a:t>
            </a:r>
            <a:endParaRPr lang="ja-JP" altLang="en-US" sz="1000" b="0" i="0" u="none" strike="noStrike" baseline="0">
              <a:solidFill>
                <a:srgbClr val="000000"/>
              </a:solidFill>
              <a:latin typeface="+mn-ea"/>
              <a:ea typeface="+mn-ea"/>
            </a:endParaRPr>
          </a:p>
          <a:p>
            <a:pPr algn="ctr" rtl="0">
              <a:lnSpc>
                <a:spcPts val="1100"/>
              </a:lnSpc>
              <a:defRPr sz="1000"/>
            </a:pPr>
            <a:r>
              <a:rPr lang="ja-JP" altLang="en-US" sz="1000" b="0" i="0" u="none" strike="noStrike" baseline="0">
                <a:solidFill>
                  <a:srgbClr val="000000"/>
                </a:solidFill>
                <a:latin typeface="+mn-ea"/>
                <a:ea typeface="+mn-ea"/>
              </a:rPr>
              <a:t>（上書き不可）</a:t>
            </a:r>
          </a:p>
        </xdr:txBody>
      </xdr:sp>
    </xdr:grpSp>
    <xdr:clientData/>
  </xdr:twoCellAnchor>
  <mc:AlternateContent xmlns:mc="http://schemas.openxmlformats.org/markup-compatibility/2006">
    <mc:Choice xmlns:a14="http://schemas.microsoft.com/office/drawing/2010/main" Requires="a14">
      <xdr:twoCellAnchor editAs="oneCell">
        <xdr:from>
          <xdr:col>29</xdr:col>
          <xdr:colOff>123825</xdr:colOff>
          <xdr:row>12</xdr:row>
          <xdr:rowOff>47625</xdr:rowOff>
        </xdr:from>
        <xdr:to>
          <xdr:col>35</xdr:col>
          <xdr:colOff>133350</xdr:colOff>
          <xdr:row>13</xdr:row>
          <xdr:rowOff>114300</xdr:rowOff>
        </xdr:to>
        <xdr:sp macro="" textlink="">
          <xdr:nvSpPr>
            <xdr:cNvPr id="24592" name="Check Box 16" hidden="1">
              <a:extLst>
                <a:ext uri="{63B3BB69-23CF-44E3-9099-C40C66FF867C}">
                  <a14:compatExt spid="_x0000_s24592"/>
                </a:ext>
              </a:extLst>
            </xdr:cNvPr>
            <xdr:cNvSpPr/>
          </xdr:nvSpPr>
          <xdr:spPr bwMode="auto">
            <a:xfrm>
              <a:off x="0" y="0"/>
              <a:ext cx="0" cy="0"/>
            </a:xfrm>
            <a:prstGeom prst="rect">
              <a:avLst/>
            </a:prstGeom>
            <a:solidFill>
              <a:srgbClr val="CCFFFF" mc:Ignorable="a14" a14:legacySpreadsheetColorIndex="27"/>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工事契約有</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123824</xdr:colOff>
      <xdr:row>1</xdr:row>
      <xdr:rowOff>0</xdr:rowOff>
    </xdr:from>
    <xdr:to>
      <xdr:col>44</xdr:col>
      <xdr:colOff>190500</xdr:colOff>
      <xdr:row>9</xdr:row>
      <xdr:rowOff>175260</xdr:rowOff>
    </xdr:to>
    <xdr:sp macro="" textlink="">
      <xdr:nvSpPr>
        <xdr:cNvPr id="7" name="Text Box 83"/>
        <xdr:cNvSpPr txBox="1">
          <a:spLocks noChangeArrowheads="1"/>
        </xdr:cNvSpPr>
      </xdr:nvSpPr>
      <xdr:spPr bwMode="auto">
        <a:xfrm>
          <a:off x="123824" y="104775"/>
          <a:ext cx="8753476" cy="1689735"/>
        </a:xfrm>
        <a:prstGeom prst="rect">
          <a:avLst/>
        </a:prstGeom>
        <a:solidFill>
          <a:srgbClr xmlns:mc="http://schemas.openxmlformats.org/markup-compatibility/2006" xmlns:a14="http://schemas.microsoft.com/office/drawing/2010/main" val="FFFFFF" mc:Ignorable="a14" a14:legacySpreadsheetColorIndex="9"/>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72000" tIns="36000" rIns="72000" bIns="36000" anchor="t" upright="1"/>
        <a:lstStyle/>
        <a:p>
          <a:pPr algn="l" rtl="0">
            <a:lnSpc>
              <a:spcPts val="1700"/>
            </a:lnSpc>
            <a:defRPr sz="1000"/>
          </a:pPr>
          <a:r>
            <a:rPr lang="ja-JP" altLang="en-US" sz="1100" b="0" i="0" u="none" strike="noStrike" baseline="0">
              <a:solidFill>
                <a:srgbClr val="000000"/>
              </a:solidFill>
              <a:latin typeface="+mn-ea"/>
              <a:ea typeface="+mn-ea"/>
            </a:rPr>
            <a:t>1 この様式は、</a:t>
          </a:r>
          <a:r>
            <a:rPr lang="ja-JP" altLang="en-US" sz="1100" b="0" i="0" u="none" strike="noStrike" baseline="0">
              <a:solidFill>
                <a:srgbClr val="FF0000"/>
              </a:solidFill>
              <a:latin typeface="+mn-ea"/>
              <a:ea typeface="+mn-ea"/>
            </a:rPr>
            <a:t>弊社指定の注文書・請書契約</a:t>
          </a:r>
          <a:r>
            <a:rPr lang="ja-JP" altLang="en-US" sz="1100" b="0" i="0" u="none" strike="noStrike" baseline="0">
              <a:solidFill>
                <a:sysClr val="windowText" lastClr="000000"/>
              </a:solidFill>
              <a:latin typeface="+mn-ea"/>
              <a:ea typeface="+mn-ea"/>
            </a:rPr>
            <a:t>の請求時に</a:t>
          </a:r>
          <a:r>
            <a:rPr lang="ja-JP" altLang="en-US" sz="1100" b="0" i="0" u="none" strike="noStrike" baseline="0">
              <a:solidFill>
                <a:srgbClr val="000000"/>
              </a:solidFill>
              <a:latin typeface="+mn-ea"/>
              <a:ea typeface="+mn-ea"/>
            </a:rPr>
            <a:t>ご利用ください。</a:t>
          </a:r>
          <a:endParaRPr lang="en-US" altLang="ja-JP" sz="1100" b="0" i="0" u="none" strike="noStrike" baseline="0">
            <a:solidFill>
              <a:srgbClr val="000000"/>
            </a:solidFill>
            <a:latin typeface="+mn-ea"/>
            <a:ea typeface="+mn-ea"/>
          </a:endParaRPr>
        </a:p>
        <a:p>
          <a:pPr algn="l" rtl="0">
            <a:lnSpc>
              <a:spcPts val="1700"/>
            </a:lnSpc>
            <a:defRPr sz="1000"/>
          </a:pPr>
          <a:r>
            <a:rPr lang="en-US" altLang="ja-JP" sz="1100" b="0" i="0" u="none" strike="noStrike" baseline="0">
              <a:solidFill>
                <a:srgbClr val="000000"/>
              </a:solidFill>
              <a:latin typeface="+mn-ea"/>
              <a:ea typeface="+mn-ea"/>
            </a:rPr>
            <a:t>2 </a:t>
          </a:r>
          <a:r>
            <a:rPr lang="ja-JP" altLang="en-US" sz="1100" b="0" i="0" u="none" strike="noStrike" baseline="0">
              <a:solidFill>
                <a:srgbClr val="000000"/>
              </a:solidFill>
              <a:latin typeface="+mn-ea"/>
              <a:ea typeface="+mn-ea"/>
            </a:rPr>
            <a:t>出来高内訳書</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貴社様式可</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を添付してください。</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全額請求の場合は任意</a:t>
          </a:r>
          <a:r>
            <a:rPr lang="en-US" altLang="ja-JP" sz="1100" b="0" i="0" u="none" strike="noStrike" baseline="0">
              <a:solidFill>
                <a:srgbClr val="000000"/>
              </a:solidFill>
              <a:latin typeface="+mn-ea"/>
              <a:ea typeface="+mn-ea"/>
            </a:rPr>
            <a:t>)</a:t>
          </a:r>
        </a:p>
        <a:p>
          <a:pPr rtl="0">
            <a:lnSpc>
              <a:spcPts val="1700"/>
            </a:lnSpc>
          </a:pPr>
          <a:r>
            <a:rPr lang="en-US" altLang="ja-JP" sz="1100" b="0" i="0" baseline="0">
              <a:effectLst/>
              <a:latin typeface="+mn-ea"/>
              <a:ea typeface="+mn-ea"/>
              <a:cs typeface="+mn-cs"/>
            </a:rPr>
            <a:t>3</a:t>
          </a:r>
          <a:r>
            <a:rPr lang="ja-JP" altLang="ja-JP" sz="1100" b="0" i="0" baseline="0">
              <a:effectLst/>
              <a:latin typeface="+mn-ea"/>
              <a:ea typeface="+mn-ea"/>
              <a:cs typeface="+mn-cs"/>
            </a:rPr>
            <a:t> このワークシートには</a:t>
          </a:r>
          <a:r>
            <a:rPr lang="en-US" altLang="ja-JP" sz="1100" b="0" i="0" baseline="0">
              <a:effectLst/>
              <a:latin typeface="+mn-ea"/>
              <a:ea typeface="+mn-ea"/>
              <a:cs typeface="+mn-cs"/>
            </a:rPr>
            <a:t>[</a:t>
          </a:r>
          <a:r>
            <a:rPr lang="ja-JP" altLang="ja-JP" sz="1100" b="0" i="0" baseline="0">
              <a:effectLst/>
              <a:latin typeface="+mn-ea"/>
              <a:ea typeface="+mn-ea"/>
              <a:cs typeface="+mn-cs"/>
            </a:rPr>
            <a:t>シート保護</a:t>
          </a:r>
          <a:r>
            <a:rPr lang="en-US" altLang="ja-JP" sz="1100" b="0" i="0" baseline="0">
              <a:effectLst/>
              <a:latin typeface="+mn-ea"/>
              <a:ea typeface="+mn-ea"/>
              <a:cs typeface="+mn-cs"/>
            </a:rPr>
            <a:t>]</a:t>
          </a:r>
          <a:r>
            <a:rPr lang="ja-JP" altLang="ja-JP" sz="1100" b="0" i="0" baseline="0">
              <a:effectLst/>
              <a:latin typeface="+mn-ea"/>
              <a:ea typeface="+mn-ea"/>
              <a:cs typeface="+mn-cs"/>
            </a:rPr>
            <a:t>を設定しております。</a:t>
          </a:r>
          <a:r>
            <a:rPr lang="en-US" altLang="ja-JP" sz="1100" b="0" i="0" baseline="0">
              <a:effectLst/>
              <a:latin typeface="+mn-ea"/>
              <a:ea typeface="+mn-ea"/>
              <a:cs typeface="+mn-cs"/>
            </a:rPr>
            <a:t>[</a:t>
          </a:r>
          <a:r>
            <a:rPr lang="ja-JP" altLang="ja-JP" sz="1100" b="0" i="0" baseline="0">
              <a:effectLst/>
              <a:latin typeface="+mn-ea"/>
              <a:ea typeface="+mn-ea"/>
              <a:cs typeface="+mn-cs"/>
            </a:rPr>
            <a:t>シート保護</a:t>
          </a:r>
          <a:r>
            <a:rPr lang="en-US" altLang="ja-JP" sz="1100" b="0" i="0" baseline="0">
              <a:effectLst/>
              <a:latin typeface="+mn-ea"/>
              <a:ea typeface="+mn-ea"/>
              <a:cs typeface="+mn-cs"/>
            </a:rPr>
            <a:t>]</a:t>
          </a:r>
          <a:r>
            <a:rPr lang="ja-JP" altLang="ja-JP" sz="1100" b="0" i="0" baseline="0">
              <a:effectLst/>
              <a:latin typeface="+mn-ea"/>
              <a:ea typeface="+mn-ea"/>
              <a:cs typeface="+mn-cs"/>
            </a:rPr>
            <a:t>の解除はご遠慮ください。</a:t>
          </a:r>
          <a:endParaRPr lang="ja-JP" altLang="ja-JP" sz="1100">
            <a:effectLst/>
            <a:latin typeface="+mn-ea"/>
            <a:ea typeface="+mn-ea"/>
          </a:endParaRPr>
        </a:p>
        <a:p>
          <a:pPr rtl="0">
            <a:lnSpc>
              <a:spcPts val="1700"/>
            </a:lnSpc>
          </a:pPr>
          <a:r>
            <a:rPr lang="en-US" altLang="ja-JP" sz="1100" b="0" i="0" baseline="0">
              <a:effectLst/>
              <a:latin typeface="+mn-ea"/>
              <a:ea typeface="+mn-ea"/>
              <a:cs typeface="+mn-cs"/>
            </a:rPr>
            <a:t>4</a:t>
          </a:r>
          <a:r>
            <a:rPr lang="ja-JP" altLang="ja-JP" sz="1100" b="0" i="0" baseline="0">
              <a:effectLst/>
              <a:latin typeface="+mn-ea"/>
              <a:ea typeface="+mn-ea"/>
              <a:cs typeface="+mn-cs"/>
            </a:rPr>
            <a:t> 画面上は都合により色分けしておりますが、白黒印刷に設定しております。</a:t>
          </a:r>
          <a:r>
            <a:rPr lang="en-US" altLang="ja-JP" sz="1100" b="0" i="0" baseline="0">
              <a:effectLst/>
              <a:latin typeface="+mn-ea"/>
              <a:ea typeface="+mn-ea"/>
              <a:cs typeface="+mn-cs"/>
            </a:rPr>
            <a:t>(</a:t>
          </a:r>
          <a:r>
            <a:rPr lang="ja-JP" altLang="ja-JP" sz="1100" b="0" i="0" baseline="0">
              <a:solidFill>
                <a:srgbClr val="FF0000"/>
              </a:solidFill>
              <a:effectLst/>
              <a:latin typeface="+mn-ea"/>
              <a:ea typeface="+mn-ea"/>
              <a:cs typeface="+mn-cs"/>
            </a:rPr>
            <a:t>カラー印刷はご遠慮ください</a:t>
          </a:r>
          <a:r>
            <a:rPr lang="en-US" altLang="ja-JP" sz="1100" b="0" i="0" baseline="0">
              <a:effectLst/>
              <a:latin typeface="+mn-ea"/>
              <a:ea typeface="+mn-ea"/>
              <a:cs typeface="+mn-cs"/>
            </a:rPr>
            <a:t>)</a:t>
          </a:r>
          <a:endParaRPr lang="ja-JP" altLang="ja-JP" sz="1100">
            <a:effectLst/>
            <a:latin typeface="+mn-ea"/>
            <a:ea typeface="+mn-ea"/>
          </a:endParaRPr>
        </a:p>
        <a:p>
          <a:pPr rtl="0">
            <a:lnSpc>
              <a:spcPts val="1700"/>
            </a:lnSpc>
          </a:pPr>
          <a:r>
            <a:rPr lang="en-US" altLang="ja-JP" sz="1100" b="0" i="0" baseline="0">
              <a:effectLst/>
              <a:latin typeface="+mn-ea"/>
              <a:ea typeface="+mn-ea"/>
              <a:cs typeface="+mn-cs"/>
            </a:rPr>
            <a:t>5</a:t>
          </a:r>
          <a:r>
            <a:rPr lang="ja-JP" altLang="ja-JP" sz="1100" b="0" i="0" baseline="0">
              <a:effectLst/>
              <a:latin typeface="+mn-ea"/>
              <a:ea typeface="+mn-ea"/>
              <a:cs typeface="+mn-cs"/>
            </a:rPr>
            <a:t> プリンターによっては印刷範囲にズレが生じる場合がありますので、印刷前に</a:t>
          </a:r>
          <a:r>
            <a:rPr lang="en-US" altLang="ja-JP" sz="1100" b="0" i="0" baseline="0">
              <a:effectLst/>
              <a:latin typeface="+mn-ea"/>
              <a:ea typeface="+mn-ea"/>
              <a:cs typeface="+mn-cs"/>
            </a:rPr>
            <a:t>[</a:t>
          </a:r>
          <a:r>
            <a:rPr lang="ja-JP" altLang="ja-JP" sz="1100" b="0" i="0" baseline="0">
              <a:effectLst/>
              <a:latin typeface="+mn-ea"/>
              <a:ea typeface="+mn-ea"/>
              <a:cs typeface="+mn-cs"/>
            </a:rPr>
            <a:t>印刷ﾌﾟﾚﾋﾞｭｰ</a:t>
          </a:r>
          <a:r>
            <a:rPr lang="en-US" altLang="ja-JP" sz="1100" b="0" i="0" baseline="0">
              <a:effectLst/>
              <a:latin typeface="+mn-ea"/>
              <a:ea typeface="+mn-ea"/>
              <a:cs typeface="+mn-cs"/>
            </a:rPr>
            <a:t>]</a:t>
          </a:r>
          <a:r>
            <a:rPr lang="ja-JP" altLang="ja-JP" sz="1100" b="0" i="0" baseline="0">
              <a:effectLst/>
              <a:latin typeface="+mn-ea"/>
              <a:ea typeface="+mn-ea"/>
              <a:cs typeface="+mn-cs"/>
            </a:rPr>
            <a:t>でご確認ください。</a:t>
          </a:r>
          <a:endParaRPr lang="en-US" altLang="ja-JP" sz="1100" b="0" i="0" baseline="0">
            <a:effectLst/>
            <a:latin typeface="+mn-ea"/>
            <a:ea typeface="+mn-ea"/>
            <a:cs typeface="+mn-cs"/>
          </a:endParaRPr>
        </a:p>
        <a:p>
          <a:pPr rtl="0"/>
          <a:r>
            <a:rPr lang="en-US" altLang="ja-JP" sz="1100" b="0" i="0" baseline="0">
              <a:effectLst/>
              <a:latin typeface="+mn-ea"/>
              <a:ea typeface="+mn-ea"/>
              <a:cs typeface="+mn-cs"/>
            </a:rPr>
            <a:t>6</a:t>
          </a:r>
          <a:r>
            <a:rPr lang="ja-JP" altLang="en-US" sz="1100" b="0" i="0" baseline="0">
              <a:effectLst/>
              <a:latin typeface="+mn-ea"/>
              <a:ea typeface="+mn-ea"/>
              <a:cs typeface="+mn-cs"/>
            </a:rPr>
            <a:t> </a:t>
          </a:r>
          <a:r>
            <a:rPr lang="ja-JP" altLang="ja-JP" sz="1100" b="0" i="0" baseline="0">
              <a:effectLst/>
              <a:latin typeface="+mn-ea"/>
              <a:ea typeface="+mn-ea"/>
              <a:cs typeface="+mn-cs"/>
            </a:rPr>
            <a:t>コメントが全て表示がされて見辛い場合は、</a:t>
          </a:r>
          <a:r>
            <a:rPr lang="en-US" altLang="ja-JP" sz="1100" b="0" i="0" baseline="0">
              <a:effectLst/>
              <a:latin typeface="+mn-ea"/>
              <a:ea typeface="+mn-ea"/>
              <a:cs typeface="+mn-cs"/>
            </a:rPr>
            <a:t>[</a:t>
          </a:r>
          <a:r>
            <a:rPr lang="ja-JP" altLang="ja-JP" sz="1100" b="0" i="0" baseline="0">
              <a:effectLst/>
              <a:latin typeface="+mn-ea"/>
              <a:ea typeface="+mn-ea"/>
              <a:cs typeface="+mn-cs"/>
            </a:rPr>
            <a:t>校閲</a:t>
          </a:r>
          <a:r>
            <a:rPr lang="en-US" altLang="ja-JP" sz="1100" b="0" i="0" baseline="0">
              <a:effectLst/>
              <a:latin typeface="+mn-ea"/>
              <a:ea typeface="+mn-ea"/>
              <a:cs typeface="+mn-cs"/>
            </a:rPr>
            <a:t>]</a:t>
          </a:r>
          <a:r>
            <a:rPr lang="ja-JP" altLang="ja-JP" sz="1100" b="0" i="0" baseline="0">
              <a:effectLst/>
              <a:latin typeface="+mn-ea"/>
              <a:ea typeface="+mn-ea"/>
              <a:cs typeface="+mn-cs"/>
            </a:rPr>
            <a:t>タブの</a:t>
          </a:r>
          <a:r>
            <a:rPr lang="en-US" altLang="ja-JP" sz="1100" b="0" i="0" baseline="0">
              <a:effectLst/>
              <a:latin typeface="+mn-ea"/>
              <a:ea typeface="+mn-ea"/>
              <a:cs typeface="+mn-cs"/>
            </a:rPr>
            <a:t>[</a:t>
          </a:r>
          <a:r>
            <a:rPr lang="ja-JP" altLang="ja-JP" sz="1100" b="0" i="0" baseline="0">
              <a:effectLst/>
              <a:latin typeface="+mn-ea"/>
              <a:ea typeface="+mn-ea"/>
              <a:cs typeface="+mn-cs"/>
            </a:rPr>
            <a:t>すべてのコメントの表示</a:t>
          </a:r>
          <a:r>
            <a:rPr lang="en-US" altLang="ja-JP" sz="1100" b="0" i="0" baseline="0">
              <a:effectLst/>
              <a:latin typeface="+mn-ea"/>
              <a:ea typeface="+mn-ea"/>
              <a:cs typeface="+mn-cs"/>
            </a:rPr>
            <a:t>]</a:t>
          </a:r>
          <a:r>
            <a:rPr lang="ja-JP" altLang="ja-JP" sz="1100" b="0" i="0" baseline="0">
              <a:effectLst/>
              <a:latin typeface="+mn-ea"/>
              <a:ea typeface="+mn-ea"/>
              <a:cs typeface="+mn-cs"/>
            </a:rPr>
            <a:t>で切り替えてください。</a:t>
          </a:r>
          <a:endParaRPr lang="ja-JP" altLang="ja-JP">
            <a:effectLst/>
            <a:latin typeface="+mn-ea"/>
            <a:ea typeface="+mn-ea"/>
          </a:endParaRPr>
        </a:p>
      </xdr:txBody>
    </xdr:sp>
    <xdr:clientData/>
  </xdr:twoCellAnchor>
  <xdr:twoCellAnchor>
    <xdr:from>
      <xdr:col>42</xdr:col>
      <xdr:colOff>133350</xdr:colOff>
      <xdr:row>30</xdr:row>
      <xdr:rowOff>142874</xdr:rowOff>
    </xdr:from>
    <xdr:to>
      <xdr:col>53</xdr:col>
      <xdr:colOff>3810</xdr:colOff>
      <xdr:row>43</xdr:row>
      <xdr:rowOff>123824</xdr:rowOff>
    </xdr:to>
    <xdr:sp macro="" textlink="">
      <xdr:nvSpPr>
        <xdr:cNvPr id="8" name="Rectangle 2"/>
        <xdr:cNvSpPr>
          <a:spLocks noChangeArrowheads="1"/>
        </xdr:cNvSpPr>
      </xdr:nvSpPr>
      <xdr:spPr bwMode="auto">
        <a:xfrm>
          <a:off x="8420100" y="5953124"/>
          <a:ext cx="2032635" cy="2714625"/>
        </a:xfrm>
        <a:prstGeom prst="rect">
          <a:avLst/>
        </a:prstGeom>
        <a:noFill/>
        <a:ln w="6350">
          <a:solidFill>
            <a:srgbClr xmlns:mc="http://schemas.openxmlformats.org/markup-compatibility/2006" xmlns:a14="http://schemas.microsoft.com/office/drawing/2010/main" val="000000" mc:Ignorable="a14" a14:legacySpreadsheetColorIndex="64"/>
          </a:solidFill>
          <a:prstDash val="dash"/>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46</xdr:col>
      <xdr:colOff>9525</xdr:colOff>
      <xdr:row>1</xdr:row>
      <xdr:rowOff>0</xdr:rowOff>
    </xdr:from>
    <xdr:to>
      <xdr:col>54</xdr:col>
      <xdr:colOff>0</xdr:colOff>
      <xdr:row>9</xdr:row>
      <xdr:rowOff>171451</xdr:rowOff>
    </xdr:to>
    <xdr:grpSp>
      <xdr:nvGrpSpPr>
        <xdr:cNvPr id="9" name="グループ化 8"/>
        <xdr:cNvGrpSpPr/>
      </xdr:nvGrpSpPr>
      <xdr:grpSpPr>
        <a:xfrm>
          <a:off x="9096375" y="104775"/>
          <a:ext cx="1476375" cy="1685926"/>
          <a:chOff x="8582025" y="104775"/>
          <a:chExt cx="1476375" cy="1685926"/>
        </a:xfrm>
      </xdr:grpSpPr>
      <xdr:sp macro="" textlink="">
        <xdr:nvSpPr>
          <xdr:cNvPr id="10" name="Rectangle 68"/>
          <xdr:cNvSpPr>
            <a:spLocks noChangeArrowheads="1"/>
          </xdr:cNvSpPr>
        </xdr:nvSpPr>
        <xdr:spPr bwMode="auto">
          <a:xfrm>
            <a:off x="8582025" y="104775"/>
            <a:ext cx="1476375" cy="1685926"/>
          </a:xfrm>
          <a:prstGeom prst="rect">
            <a:avLst/>
          </a:prstGeom>
          <a:solidFill>
            <a:srgbClr xmlns:mc="http://schemas.openxmlformats.org/markup-compatibility/2006" xmlns:a14="http://schemas.microsoft.com/office/drawing/2010/main" val="969696" mc:Ignorable="a14" a14:legacySpreadsheetColorIndex="55"/>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1" name="Text Box 69"/>
          <xdr:cNvSpPr txBox="1">
            <a:spLocks noChangeArrowheads="1"/>
          </xdr:cNvSpPr>
        </xdr:nvSpPr>
        <xdr:spPr bwMode="auto">
          <a:xfrm>
            <a:off x="8794592" y="781050"/>
            <a:ext cx="1063783" cy="361950"/>
          </a:xfrm>
          <a:prstGeom prst="rect">
            <a:avLst/>
          </a:prstGeom>
          <a:solidFill>
            <a:srgbClr val="FFFFCC"/>
          </a:solidFill>
          <a:ln w="9525">
            <a:solidFill>
              <a:srgbClr val="000000"/>
            </a:solidFill>
            <a:miter lim="800000"/>
            <a:headEnd/>
            <a:tailEnd/>
          </a:ln>
          <a:effectLst/>
          <a:extLst>
            <a:ext uri="{53640926-AAD7-44D8-BBD7-CCE9431645EC}">
              <a14:shadowObscured xmlns:a14="http://schemas.microsoft.com/office/drawing/2010/main" val="1"/>
            </a:ext>
          </a:extLst>
        </xdr:spPr>
        <xdr:txBody>
          <a:bodyPr vertOverflow="clip" wrap="square" lIns="36576" tIns="22860" rIns="36576" bIns="22860" anchor="ctr" upright="1"/>
          <a:lstStyle/>
          <a:p>
            <a:pPr algn="ctr" rtl="0">
              <a:lnSpc>
                <a:spcPts val="1200"/>
              </a:lnSpc>
              <a:defRPr sz="1000"/>
            </a:pPr>
            <a:r>
              <a:rPr lang="ja-JP" altLang="en-US" sz="1100" b="0" i="0" u="none" strike="noStrike" baseline="0">
                <a:solidFill>
                  <a:srgbClr val="000000"/>
                </a:solidFill>
                <a:latin typeface="+mn-ea"/>
                <a:ea typeface="+mn-ea"/>
              </a:rPr>
              <a:t>自 動 計 算</a:t>
            </a:r>
            <a:endParaRPr lang="ja-JP" altLang="en-US" sz="1000" b="0" i="0" u="none" strike="noStrike" baseline="0">
              <a:solidFill>
                <a:srgbClr val="000000"/>
              </a:solidFill>
              <a:latin typeface="+mn-ea"/>
              <a:ea typeface="+mn-ea"/>
            </a:endParaRPr>
          </a:p>
          <a:p>
            <a:pPr algn="ctr" rtl="0">
              <a:lnSpc>
                <a:spcPts val="1000"/>
              </a:lnSpc>
              <a:defRPr sz="1000"/>
            </a:pPr>
            <a:r>
              <a:rPr lang="ja-JP" altLang="en-US" sz="1000" b="0" i="0" u="none" strike="noStrike" baseline="0">
                <a:solidFill>
                  <a:srgbClr val="000000"/>
                </a:solidFill>
                <a:latin typeface="+mn-ea"/>
                <a:ea typeface="+mn-ea"/>
              </a:rPr>
              <a:t>（上書き可能）</a:t>
            </a:r>
          </a:p>
        </xdr:txBody>
      </xdr:sp>
      <xdr:sp macro="" textlink="">
        <xdr:nvSpPr>
          <xdr:cNvPr id="12" name="Text Box 70"/>
          <xdr:cNvSpPr txBox="1">
            <a:spLocks noChangeArrowheads="1"/>
          </xdr:cNvSpPr>
        </xdr:nvSpPr>
        <xdr:spPr bwMode="auto">
          <a:xfrm>
            <a:off x="8791575" y="295275"/>
            <a:ext cx="1062990" cy="361950"/>
          </a:xfrm>
          <a:prstGeom prst="rect">
            <a:avLst/>
          </a:prstGeom>
          <a:solidFill>
            <a:srgbClr xmlns:mc="http://schemas.openxmlformats.org/markup-compatibility/2006" xmlns:a14="http://schemas.microsoft.com/office/drawing/2010/main" val="CCFFFF" mc:Ignorable="a14" a14:legacySpreadsheetColorIndex="4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mn-ea"/>
                <a:ea typeface="+mn-ea"/>
              </a:rPr>
              <a:t>入 力 箇 所</a:t>
            </a:r>
          </a:p>
        </xdr:txBody>
      </xdr:sp>
      <xdr:sp macro="" textlink="">
        <xdr:nvSpPr>
          <xdr:cNvPr id="13" name="Text Box 71"/>
          <xdr:cNvSpPr txBox="1">
            <a:spLocks noChangeArrowheads="1"/>
          </xdr:cNvSpPr>
        </xdr:nvSpPr>
        <xdr:spPr bwMode="auto">
          <a:xfrm>
            <a:off x="8794035" y="1257300"/>
            <a:ext cx="1064340" cy="361950"/>
          </a:xfrm>
          <a:prstGeom prst="rect">
            <a:avLst/>
          </a:prstGeom>
          <a:solidFill>
            <a:srgbClr xmlns:mc="http://schemas.openxmlformats.org/markup-compatibility/2006" xmlns:a14="http://schemas.microsoft.com/office/drawing/2010/main" val="FFFFFF" mc:Ignorable="a14" a14:legacySpreadsheetColorIndex="65"/>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mn-ea"/>
                <a:ea typeface="+mn-ea"/>
              </a:rPr>
              <a:t>自 動 計 算</a:t>
            </a:r>
            <a:endParaRPr lang="ja-JP" altLang="en-US" sz="1000" b="0" i="0" u="none" strike="noStrike" baseline="0">
              <a:solidFill>
                <a:srgbClr val="000000"/>
              </a:solidFill>
              <a:latin typeface="+mn-ea"/>
              <a:ea typeface="+mn-ea"/>
            </a:endParaRPr>
          </a:p>
          <a:p>
            <a:pPr algn="ctr" rtl="0">
              <a:lnSpc>
                <a:spcPts val="1100"/>
              </a:lnSpc>
              <a:defRPr sz="1000"/>
            </a:pPr>
            <a:r>
              <a:rPr lang="ja-JP" altLang="en-US" sz="1000" b="0" i="0" u="none" strike="noStrike" baseline="0">
                <a:solidFill>
                  <a:srgbClr val="000000"/>
                </a:solidFill>
                <a:latin typeface="+mn-ea"/>
                <a:ea typeface="+mn-ea"/>
              </a:rPr>
              <a:t>（上書き不可）</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66674</xdr:colOff>
      <xdr:row>0</xdr:row>
      <xdr:rowOff>28575</xdr:rowOff>
    </xdr:from>
    <xdr:to>
      <xdr:col>11</xdr:col>
      <xdr:colOff>495299</xdr:colOff>
      <xdr:row>2</xdr:row>
      <xdr:rowOff>171449</xdr:rowOff>
    </xdr:to>
    <xdr:sp macro="" textlink="">
      <xdr:nvSpPr>
        <xdr:cNvPr id="2" name="テキスト ボックス 1"/>
        <xdr:cNvSpPr txBox="1"/>
      </xdr:nvSpPr>
      <xdr:spPr>
        <a:xfrm>
          <a:off x="5772149" y="28575"/>
          <a:ext cx="3057525" cy="561974"/>
        </a:xfrm>
        <a:prstGeom prst="rect">
          <a:avLst/>
        </a:prstGeom>
        <a:solidFill>
          <a:srgbClr val="92D05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r>
            <a:rPr kumimoji="1" lang="ja-JP" altLang="en-US" sz="1100" b="1">
              <a:solidFill>
                <a:srgbClr val="FF0000"/>
              </a:solidFill>
            </a:rPr>
            <a:t>このシートはセルに保護がかかっていない為、数式入力済みですがご自由に編集してください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7</xdr:col>
      <xdr:colOff>47625</xdr:colOff>
      <xdr:row>0</xdr:row>
      <xdr:rowOff>28575</xdr:rowOff>
    </xdr:from>
    <xdr:to>
      <xdr:col>11</xdr:col>
      <xdr:colOff>476250</xdr:colOff>
      <xdr:row>2</xdr:row>
      <xdr:rowOff>171449</xdr:rowOff>
    </xdr:to>
    <xdr:sp macro="" textlink="">
      <xdr:nvSpPr>
        <xdr:cNvPr id="2" name="テキスト ボックス 1"/>
        <xdr:cNvSpPr txBox="1"/>
      </xdr:nvSpPr>
      <xdr:spPr>
        <a:xfrm>
          <a:off x="5753100" y="28575"/>
          <a:ext cx="3057525" cy="561974"/>
        </a:xfrm>
        <a:prstGeom prst="rect">
          <a:avLst/>
        </a:prstGeom>
        <a:solidFill>
          <a:srgbClr val="92D05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r>
            <a:rPr kumimoji="1" lang="ja-JP" altLang="en-US" sz="1100" b="1">
              <a:solidFill>
                <a:srgbClr val="FF0000"/>
              </a:solidFill>
            </a:rPr>
            <a:t>このシートはセルに保護がかかっていない為、数式入力済みですがご自由に編集してください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xdr:col>
      <xdr:colOff>9525</xdr:colOff>
      <xdr:row>1</xdr:row>
      <xdr:rowOff>17145</xdr:rowOff>
    </xdr:from>
    <xdr:to>
      <xdr:col>17</xdr:col>
      <xdr:colOff>272415</xdr:colOff>
      <xdr:row>7</xdr:row>
      <xdr:rowOff>142875</xdr:rowOff>
    </xdr:to>
    <xdr:sp macro="" textlink="">
      <xdr:nvSpPr>
        <xdr:cNvPr id="6" name="Text Box 33"/>
        <xdr:cNvSpPr txBox="1">
          <a:spLocks noChangeArrowheads="1"/>
        </xdr:cNvSpPr>
      </xdr:nvSpPr>
      <xdr:spPr bwMode="auto">
        <a:xfrm>
          <a:off x="133350" y="121920"/>
          <a:ext cx="8692515" cy="1240155"/>
        </a:xfrm>
        <a:prstGeom prst="rect">
          <a:avLst/>
        </a:prstGeom>
        <a:solidFill>
          <a:srgbClr xmlns:mc="http://schemas.openxmlformats.org/markup-compatibility/2006" xmlns:a14="http://schemas.microsoft.com/office/drawing/2010/main" val="FFFFFF" mc:Ignorable="a14" a14:legacySpreadsheetColorIndex="9"/>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72000" tIns="36000" rIns="72000" bIns="36000" anchor="t" upright="1"/>
        <a:lstStyle/>
        <a:p>
          <a:pPr algn="l" rtl="0">
            <a:lnSpc>
              <a:spcPts val="1700"/>
            </a:lnSpc>
            <a:spcBef>
              <a:spcPts val="0"/>
            </a:spcBef>
            <a:defRPr sz="1000"/>
          </a:pPr>
          <a:r>
            <a:rPr lang="en-US" altLang="ja-JP" sz="1100" b="0" i="0" u="none" strike="noStrike" baseline="0">
              <a:solidFill>
                <a:srgbClr val="000000"/>
              </a:solidFill>
              <a:latin typeface="+mn-ea"/>
              <a:ea typeface="+mn-ea"/>
            </a:rPr>
            <a:t>1</a:t>
          </a:r>
          <a:r>
            <a:rPr lang="ja-JP" altLang="en-US" sz="1100" b="0" i="0" u="none" strike="noStrike" baseline="0">
              <a:solidFill>
                <a:srgbClr val="000000"/>
              </a:solidFill>
              <a:latin typeface="+mn-ea"/>
              <a:ea typeface="+mn-ea"/>
            </a:rPr>
            <a:t> ページが不足の場合には、コピー等で追加してください。</a:t>
          </a:r>
        </a:p>
        <a:p>
          <a:pPr rtl="0">
            <a:lnSpc>
              <a:spcPts val="1700"/>
            </a:lnSpc>
          </a:pP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 </a:t>
          </a:r>
          <a:r>
            <a:rPr lang="ja-JP" altLang="ja-JP" sz="1100" b="0" i="0" baseline="0">
              <a:effectLst/>
              <a:latin typeface="+mn-ea"/>
              <a:ea typeface="+mn-ea"/>
              <a:cs typeface="+mn-cs"/>
            </a:rPr>
            <a:t>画面上は都合により色分けしておりますが、白黒印刷に設定しております。</a:t>
          </a:r>
          <a:r>
            <a:rPr lang="en-US" altLang="ja-JP" sz="1100" b="0" i="0" baseline="0">
              <a:effectLst/>
              <a:latin typeface="+mn-ea"/>
              <a:ea typeface="+mn-ea"/>
              <a:cs typeface="+mn-cs"/>
            </a:rPr>
            <a:t>(</a:t>
          </a:r>
          <a:r>
            <a:rPr lang="ja-JP" altLang="ja-JP" sz="1100" b="0" i="0" baseline="0">
              <a:solidFill>
                <a:srgbClr val="FF0000"/>
              </a:solidFill>
              <a:effectLst/>
              <a:latin typeface="+mn-ea"/>
              <a:ea typeface="+mn-ea"/>
              <a:cs typeface="+mn-cs"/>
            </a:rPr>
            <a:t>カラー印刷はご遠慮ください</a:t>
          </a:r>
          <a:r>
            <a:rPr lang="en-US" altLang="ja-JP" sz="1100" b="0" i="0" baseline="0">
              <a:effectLst/>
              <a:latin typeface="+mn-ea"/>
              <a:ea typeface="+mn-ea"/>
              <a:cs typeface="+mn-cs"/>
            </a:rPr>
            <a:t>)</a:t>
          </a:r>
          <a:endParaRPr lang="ja-JP" altLang="ja-JP">
            <a:effectLst/>
            <a:latin typeface="+mn-ea"/>
            <a:ea typeface="+mn-ea"/>
          </a:endParaRPr>
        </a:p>
        <a:p>
          <a:pPr algn="l" rtl="0">
            <a:lnSpc>
              <a:spcPts val="1700"/>
            </a:lnSpc>
            <a:spcBef>
              <a:spcPts val="0"/>
            </a:spcBef>
            <a:defRPr sz="1000"/>
          </a:pPr>
          <a:r>
            <a:rPr lang="en-US" altLang="ja-JP" sz="1100" b="0" i="0" u="none" strike="noStrike" baseline="0">
              <a:solidFill>
                <a:srgbClr val="000000"/>
              </a:solidFill>
              <a:latin typeface="+mn-ea"/>
              <a:ea typeface="+mn-ea"/>
            </a:rPr>
            <a:t>3</a:t>
          </a:r>
          <a:r>
            <a:rPr lang="ja-JP" altLang="en-US" sz="1100" b="0" i="0" u="none" strike="noStrike" baseline="0">
              <a:solidFill>
                <a:srgbClr val="000000"/>
              </a:solidFill>
              <a:latin typeface="+mn-ea"/>
              <a:ea typeface="+mn-ea"/>
            </a:rPr>
            <a:t> プリンターの機種によっては印刷範囲にズレが生じる場合がありますので、印刷前に「印刷ﾌﾟﾚﾋﾞｭｰ」でご確認ください。</a:t>
          </a:r>
        </a:p>
        <a:p>
          <a:pPr algn="l" rtl="0">
            <a:lnSpc>
              <a:spcPts val="1700"/>
            </a:lnSpc>
            <a:spcBef>
              <a:spcPts val="0"/>
            </a:spcBef>
            <a:defRPr sz="1000"/>
          </a:pPr>
          <a:r>
            <a:rPr lang="en-US" altLang="ja-JP" sz="1100" b="0" i="0" u="none" strike="noStrike" baseline="0">
              <a:solidFill>
                <a:srgbClr val="000000"/>
              </a:solidFill>
              <a:latin typeface="+mn-ea"/>
              <a:ea typeface="+mn-ea"/>
            </a:rPr>
            <a:t>4</a:t>
          </a:r>
          <a:r>
            <a:rPr lang="ja-JP" altLang="en-US" sz="1100" b="0" i="0" u="none" strike="noStrike" baseline="0">
              <a:solidFill>
                <a:srgbClr val="000000"/>
              </a:solidFill>
              <a:latin typeface="+mn-ea"/>
              <a:ea typeface="+mn-ea"/>
            </a:rPr>
            <a:t> 必要なページ数を指定して印刷してください。（印刷範囲は</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ページ分を設定しております）</a:t>
          </a:r>
        </a:p>
      </xdr:txBody>
    </xdr:sp>
    <xdr:clientData/>
  </xdr:twoCellAnchor>
  <xdr:twoCellAnchor>
    <xdr:from>
      <xdr:col>17</xdr:col>
      <xdr:colOff>411326</xdr:colOff>
      <xdr:row>1</xdr:row>
      <xdr:rowOff>9525</xdr:rowOff>
    </xdr:from>
    <xdr:to>
      <xdr:col>24</xdr:col>
      <xdr:colOff>110490</xdr:colOff>
      <xdr:row>7</xdr:row>
      <xdr:rowOff>133350</xdr:rowOff>
    </xdr:to>
    <xdr:grpSp>
      <xdr:nvGrpSpPr>
        <xdr:cNvPr id="7" name="グループ化 6"/>
        <xdr:cNvGrpSpPr/>
      </xdr:nvGrpSpPr>
      <xdr:grpSpPr>
        <a:xfrm>
          <a:off x="8964776" y="114300"/>
          <a:ext cx="1556539" cy="1238250"/>
          <a:chOff x="8582025" y="104775"/>
          <a:chExt cx="1476375" cy="1238250"/>
        </a:xfrm>
      </xdr:grpSpPr>
      <xdr:sp macro="" textlink="">
        <xdr:nvSpPr>
          <xdr:cNvPr id="8" name="Rectangle 68"/>
          <xdr:cNvSpPr>
            <a:spLocks noChangeArrowheads="1"/>
          </xdr:cNvSpPr>
        </xdr:nvSpPr>
        <xdr:spPr bwMode="auto">
          <a:xfrm>
            <a:off x="8582025" y="104775"/>
            <a:ext cx="1476375" cy="1238250"/>
          </a:xfrm>
          <a:prstGeom prst="rect">
            <a:avLst/>
          </a:prstGeom>
          <a:solidFill>
            <a:srgbClr xmlns:mc="http://schemas.openxmlformats.org/markup-compatibility/2006" xmlns:a14="http://schemas.microsoft.com/office/drawing/2010/main" val="969696" mc:Ignorable="a14" a14:legacySpreadsheetColorIndex="55"/>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10" name="Text Box 70"/>
          <xdr:cNvSpPr txBox="1">
            <a:spLocks noChangeArrowheads="1"/>
          </xdr:cNvSpPr>
        </xdr:nvSpPr>
        <xdr:spPr bwMode="auto">
          <a:xfrm>
            <a:off x="8791575" y="295275"/>
            <a:ext cx="1062990" cy="361950"/>
          </a:xfrm>
          <a:prstGeom prst="rect">
            <a:avLst/>
          </a:prstGeom>
          <a:solidFill>
            <a:srgbClr xmlns:mc="http://schemas.openxmlformats.org/markup-compatibility/2006" xmlns:a14="http://schemas.microsoft.com/office/drawing/2010/main" val="CCFFFF" mc:Ignorable="a14" a14:legacySpreadsheetColorIndex="4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mn-ea"/>
                <a:ea typeface="+mn-ea"/>
              </a:rPr>
              <a:t>入 力 箇 所</a:t>
            </a:r>
          </a:p>
        </xdr:txBody>
      </xdr:sp>
      <xdr:sp macro="" textlink="">
        <xdr:nvSpPr>
          <xdr:cNvPr id="11" name="Text Box 71"/>
          <xdr:cNvSpPr txBox="1">
            <a:spLocks noChangeArrowheads="1"/>
          </xdr:cNvSpPr>
        </xdr:nvSpPr>
        <xdr:spPr bwMode="auto">
          <a:xfrm>
            <a:off x="8794035" y="790575"/>
            <a:ext cx="1064340" cy="361950"/>
          </a:xfrm>
          <a:prstGeom prst="rect">
            <a:avLst/>
          </a:prstGeom>
          <a:solidFill>
            <a:srgbClr xmlns:mc="http://schemas.openxmlformats.org/markup-compatibility/2006" xmlns:a14="http://schemas.microsoft.com/office/drawing/2010/main" val="FFFFFF" mc:Ignorable="a14" a14:legacySpreadsheetColorIndex="65"/>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mn-ea"/>
                <a:ea typeface="+mn-ea"/>
              </a:rPr>
              <a:t>自 動 計 算</a:t>
            </a:r>
            <a:endParaRPr lang="ja-JP" altLang="en-US" sz="1000" b="0" i="0" u="none" strike="noStrike" baseline="0">
              <a:solidFill>
                <a:srgbClr val="000000"/>
              </a:solidFill>
              <a:latin typeface="+mn-ea"/>
              <a:ea typeface="+mn-ea"/>
            </a:endParaRPr>
          </a:p>
          <a:p>
            <a:pPr algn="ctr" rtl="0">
              <a:lnSpc>
                <a:spcPts val="1100"/>
              </a:lnSpc>
              <a:defRPr sz="1000"/>
            </a:pPr>
            <a:r>
              <a:rPr lang="ja-JP" altLang="en-US" sz="1000" b="0" i="0" u="none" strike="noStrike" baseline="0">
                <a:solidFill>
                  <a:srgbClr val="000000"/>
                </a:solidFill>
                <a:latin typeface="+mn-ea"/>
                <a:ea typeface="+mn-ea"/>
              </a:rPr>
              <a:t>（上書き不可）</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AL50"/>
  <sheetViews>
    <sheetView showGridLines="0" tabSelected="1" view="pageBreakPreview" zoomScaleNormal="100" zoomScaleSheetLayoutView="100" workbookViewId="0"/>
  </sheetViews>
  <sheetFormatPr defaultColWidth="2.625" defaultRowHeight="13.5"/>
  <cols>
    <col min="1" max="2" width="1.625" customWidth="1"/>
    <col min="3" max="37" width="2.625" customWidth="1"/>
    <col min="38" max="38" width="1.625" customWidth="1"/>
  </cols>
  <sheetData>
    <row r="1" spans="2:38" ht="9" customHeight="1"/>
    <row r="2" spans="2:38" ht="9" customHeight="1">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row>
    <row r="3" spans="2:38" ht="18" customHeight="1">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90" t="s">
        <v>46</v>
      </c>
      <c r="AF3" s="411">
        <v>45625</v>
      </c>
      <c r="AG3" s="412"/>
      <c r="AH3" s="412"/>
      <c r="AI3" s="412"/>
      <c r="AJ3" s="412"/>
      <c r="AK3" s="413"/>
      <c r="AL3" s="46"/>
    </row>
    <row r="4" spans="2:38" s="1" customFormat="1" ht="18" customHeight="1">
      <c r="B4" s="51"/>
      <c r="C4" s="164" t="s">
        <v>92</v>
      </c>
      <c r="D4" s="88"/>
      <c r="E4" s="88"/>
      <c r="F4" s="88"/>
      <c r="G4" s="88"/>
      <c r="H4" s="88"/>
      <c r="I4" s="88"/>
      <c r="J4" s="88"/>
      <c r="K4" s="89"/>
      <c r="L4" s="88"/>
      <c r="M4" s="88"/>
      <c r="N4" s="88"/>
      <c r="O4" s="88"/>
      <c r="P4" s="88"/>
      <c r="Q4" s="88"/>
      <c r="R4" s="88"/>
      <c r="S4" s="88"/>
      <c r="T4" s="88"/>
      <c r="U4" s="88"/>
      <c r="V4" s="88"/>
      <c r="W4" s="88"/>
      <c r="X4" s="88"/>
      <c r="Y4" s="88"/>
      <c r="Z4" s="88"/>
      <c r="AA4" s="88"/>
      <c r="AB4" s="88"/>
      <c r="AC4" s="88"/>
      <c r="AD4" s="88"/>
      <c r="AL4" s="61"/>
    </row>
    <row r="5" spans="2:38" s="1" customFormat="1" ht="6" customHeight="1">
      <c r="B5" s="5"/>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61"/>
    </row>
    <row r="6" spans="2:38" s="1" customFormat="1" ht="14.25" customHeight="1">
      <c r="B6" s="5"/>
      <c r="C6" s="165" t="s">
        <v>162</v>
      </c>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61"/>
    </row>
    <row r="7" spans="2:38" s="1" customFormat="1" ht="14.25" customHeight="1">
      <c r="B7" s="5"/>
      <c r="C7" s="165" t="s">
        <v>115</v>
      </c>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61"/>
    </row>
    <row r="8" spans="2:38" s="1" customFormat="1" ht="14.25" customHeight="1">
      <c r="B8" s="5"/>
      <c r="C8" s="165" t="s">
        <v>97</v>
      </c>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61"/>
    </row>
    <row r="9" spans="2:38" s="1" customFormat="1" ht="14.25" customHeight="1">
      <c r="B9" s="5"/>
      <c r="C9" s="165"/>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61"/>
    </row>
    <row r="10" spans="2:38" s="1" customFormat="1" ht="14.25" customHeight="1">
      <c r="B10" s="5"/>
      <c r="C10" s="165" t="s">
        <v>175</v>
      </c>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61"/>
    </row>
    <row r="11" spans="2:38" s="1" customFormat="1" ht="14.25" customHeight="1">
      <c r="B11" s="5"/>
      <c r="C11" s="165" t="s">
        <v>176</v>
      </c>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61"/>
    </row>
    <row r="12" spans="2:38" s="1" customFormat="1" ht="14.25" customHeight="1">
      <c r="B12" s="5"/>
      <c r="C12" s="165" t="s">
        <v>105</v>
      </c>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61"/>
    </row>
    <row r="13" spans="2:38" s="1" customFormat="1" ht="14.25" customHeight="1">
      <c r="B13" s="5"/>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61"/>
    </row>
    <row r="14" spans="2:38" s="1" customFormat="1" ht="21.75" customHeight="1">
      <c r="B14" s="5"/>
      <c r="C14" s="426" t="s">
        <v>74</v>
      </c>
      <c r="D14" s="427"/>
      <c r="E14" s="427"/>
      <c r="F14" s="427"/>
      <c r="G14" s="427"/>
      <c r="H14" s="427"/>
      <c r="I14" s="427"/>
      <c r="J14" s="427"/>
      <c r="K14" s="428"/>
      <c r="L14" s="417" t="s">
        <v>106</v>
      </c>
      <c r="M14" s="418"/>
      <c r="N14" s="418"/>
      <c r="O14" s="418"/>
      <c r="P14" s="418"/>
      <c r="Q14" s="418"/>
      <c r="R14" s="418"/>
      <c r="S14" s="418"/>
      <c r="T14" s="418"/>
      <c r="U14" s="418"/>
      <c r="V14" s="418"/>
      <c r="W14" s="418"/>
      <c r="X14" s="418"/>
      <c r="Y14" s="418"/>
      <c r="Z14" s="418"/>
      <c r="AA14" s="418"/>
      <c r="AB14" s="418"/>
      <c r="AC14" s="418"/>
      <c r="AD14" s="418"/>
      <c r="AE14" s="418"/>
      <c r="AF14" s="418"/>
      <c r="AG14" s="418"/>
      <c r="AH14" s="418"/>
      <c r="AI14" s="418"/>
      <c r="AJ14" s="418"/>
      <c r="AK14" s="419"/>
      <c r="AL14" s="61"/>
    </row>
    <row r="15" spans="2:38" s="1" customFormat="1" ht="21.75" customHeight="1">
      <c r="B15" s="5"/>
      <c r="C15" s="423" t="s">
        <v>75</v>
      </c>
      <c r="D15" s="424"/>
      <c r="E15" s="424"/>
      <c r="F15" s="424"/>
      <c r="G15" s="424"/>
      <c r="H15" s="424"/>
      <c r="I15" s="424"/>
      <c r="J15" s="424"/>
      <c r="K15" s="425"/>
      <c r="L15" s="414" t="s">
        <v>148</v>
      </c>
      <c r="M15" s="415"/>
      <c r="N15" s="415"/>
      <c r="O15" s="415"/>
      <c r="P15" s="415"/>
      <c r="Q15" s="415"/>
      <c r="R15" s="415"/>
      <c r="S15" s="415"/>
      <c r="T15" s="415"/>
      <c r="U15" s="415"/>
      <c r="V15" s="415"/>
      <c r="W15" s="415"/>
      <c r="X15" s="415"/>
      <c r="Y15" s="415"/>
      <c r="Z15" s="415"/>
      <c r="AA15" s="415"/>
      <c r="AB15" s="415"/>
      <c r="AC15" s="415"/>
      <c r="AD15" s="415"/>
      <c r="AE15" s="415"/>
      <c r="AF15" s="415"/>
      <c r="AG15" s="415"/>
      <c r="AH15" s="415"/>
      <c r="AI15" s="415"/>
      <c r="AJ15" s="415"/>
      <c r="AK15" s="416"/>
      <c r="AL15" s="61"/>
    </row>
    <row r="16" spans="2:38" s="1" customFormat="1" ht="21.75" customHeight="1">
      <c r="B16" s="5"/>
      <c r="C16" s="420" t="s">
        <v>43</v>
      </c>
      <c r="D16" s="421"/>
      <c r="E16" s="421"/>
      <c r="F16" s="421"/>
      <c r="G16" s="421"/>
      <c r="H16" s="421"/>
      <c r="I16" s="421"/>
      <c r="J16" s="421"/>
      <c r="K16" s="422"/>
      <c r="L16" s="429" t="s">
        <v>155</v>
      </c>
      <c r="M16" s="430"/>
      <c r="N16" s="430"/>
      <c r="O16" s="430"/>
      <c r="P16" s="430"/>
      <c r="Q16" s="430"/>
      <c r="R16" s="430"/>
      <c r="S16" s="430"/>
      <c r="T16" s="430"/>
      <c r="U16" s="430"/>
      <c r="V16" s="430"/>
      <c r="W16" s="430"/>
      <c r="X16" s="430"/>
      <c r="Y16" s="430"/>
      <c r="Z16" s="430"/>
      <c r="AA16" s="430"/>
      <c r="AB16" s="430"/>
      <c r="AC16" s="430"/>
      <c r="AD16" s="430"/>
      <c r="AE16" s="430"/>
      <c r="AF16" s="430"/>
      <c r="AG16" s="430"/>
      <c r="AH16" s="430"/>
      <c r="AI16" s="430"/>
      <c r="AJ16" s="430"/>
      <c r="AK16" s="431"/>
      <c r="AL16" s="61"/>
    </row>
    <row r="17" spans="2:38" s="1" customFormat="1" ht="16.5">
      <c r="B17" s="5"/>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61"/>
    </row>
    <row r="18" spans="2:38" s="1" customFormat="1" ht="22.5" customHeight="1">
      <c r="B18" s="5"/>
      <c r="C18" s="441" t="s">
        <v>102</v>
      </c>
      <c r="D18" s="442"/>
      <c r="E18" s="466" t="s">
        <v>116</v>
      </c>
      <c r="F18" s="448"/>
      <c r="G18" s="448"/>
      <c r="H18" s="448"/>
      <c r="I18" s="448"/>
      <c r="J18" s="448"/>
      <c r="K18" s="448"/>
      <c r="L18" s="448"/>
      <c r="M18" s="448"/>
      <c r="N18" s="449"/>
      <c r="O18" s="447" t="s">
        <v>80</v>
      </c>
      <c r="P18" s="448"/>
      <c r="Q18" s="449"/>
      <c r="R18" s="447" t="s">
        <v>81</v>
      </c>
      <c r="S18" s="448"/>
      <c r="T18" s="448"/>
      <c r="U18" s="448"/>
      <c r="V18" s="448"/>
      <c r="W18" s="448"/>
      <c r="X18" s="448"/>
      <c r="Y18" s="448"/>
      <c r="Z18" s="448"/>
      <c r="AA18" s="448"/>
      <c r="AB18" s="448"/>
      <c r="AC18" s="448"/>
      <c r="AD18" s="448"/>
      <c r="AE18" s="448"/>
      <c r="AF18" s="448"/>
      <c r="AG18" s="448"/>
      <c r="AH18" s="448"/>
      <c r="AI18" s="448"/>
      <c r="AJ18" s="448"/>
      <c r="AK18" s="467"/>
      <c r="AL18" s="61"/>
    </row>
    <row r="19" spans="2:38" s="1" customFormat="1" ht="18.75" customHeight="1">
      <c r="B19" s="5"/>
      <c r="C19" s="280" t="s">
        <v>113</v>
      </c>
      <c r="D19" s="186"/>
      <c r="E19" s="186"/>
      <c r="F19" s="186"/>
      <c r="G19" s="186"/>
      <c r="H19" s="186"/>
      <c r="I19" s="186"/>
      <c r="J19" s="186"/>
      <c r="K19" s="186"/>
      <c r="L19" s="186"/>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7"/>
      <c r="AL19" s="61"/>
    </row>
    <row r="20" spans="2:38" s="1" customFormat="1" ht="21" customHeight="1">
      <c r="B20" s="5"/>
      <c r="C20" s="443" t="s">
        <v>88</v>
      </c>
      <c r="D20" s="444"/>
      <c r="E20" s="113" t="s">
        <v>149</v>
      </c>
      <c r="F20" s="113"/>
      <c r="G20" s="113"/>
      <c r="H20" s="113"/>
      <c r="I20" s="113"/>
      <c r="J20" s="113"/>
      <c r="K20" s="113"/>
      <c r="L20" s="113"/>
      <c r="M20" s="113"/>
      <c r="N20" s="178"/>
      <c r="O20" s="168"/>
      <c r="P20" s="161" t="s">
        <v>44</v>
      </c>
      <c r="Q20" s="206"/>
      <c r="R20" s="173" t="s">
        <v>118</v>
      </c>
      <c r="S20" s="92"/>
      <c r="T20" s="92"/>
      <c r="U20" s="93"/>
      <c r="V20" s="92"/>
      <c r="W20" s="98"/>
      <c r="X20" s="92"/>
      <c r="Y20" s="92"/>
      <c r="Z20" s="92"/>
      <c r="AA20" s="92"/>
      <c r="AB20" s="92"/>
      <c r="AC20" s="92"/>
      <c r="AD20" s="92"/>
      <c r="AE20" s="92"/>
      <c r="AF20" s="92"/>
      <c r="AG20" s="92"/>
      <c r="AH20" s="92"/>
      <c r="AI20" s="92"/>
      <c r="AJ20" s="92"/>
      <c r="AK20" s="94"/>
      <c r="AL20" s="61"/>
    </row>
    <row r="21" spans="2:38" s="1" customFormat="1" ht="21" customHeight="1">
      <c r="B21" s="5"/>
      <c r="C21" s="445"/>
      <c r="D21" s="446"/>
      <c r="E21" s="179" t="s">
        <v>150</v>
      </c>
      <c r="F21" s="179"/>
      <c r="G21" s="179"/>
      <c r="H21" s="179"/>
      <c r="I21" s="179"/>
      <c r="J21" s="179"/>
      <c r="K21" s="179"/>
      <c r="L21" s="179"/>
      <c r="M21" s="179"/>
      <c r="N21" s="180"/>
      <c r="O21" s="170"/>
      <c r="P21" s="162" t="s">
        <v>44</v>
      </c>
      <c r="Q21" s="207"/>
      <c r="R21" s="175" t="s">
        <v>160</v>
      </c>
      <c r="S21" s="100"/>
      <c r="T21" s="100"/>
      <c r="U21" s="99"/>
      <c r="V21" s="100"/>
      <c r="W21" s="101"/>
      <c r="X21" s="100"/>
      <c r="Y21" s="100"/>
      <c r="Z21" s="100"/>
      <c r="AA21" s="100"/>
      <c r="AB21" s="100"/>
      <c r="AC21" s="100"/>
      <c r="AD21" s="100"/>
      <c r="AE21" s="100"/>
      <c r="AF21" s="100"/>
      <c r="AG21" s="100"/>
      <c r="AH21" s="100"/>
      <c r="AI21" s="100"/>
      <c r="AJ21" s="100"/>
      <c r="AK21" s="102"/>
      <c r="AL21" s="61"/>
    </row>
    <row r="22" spans="2:38" s="1" customFormat="1" ht="21" customHeight="1">
      <c r="B22" s="5"/>
      <c r="C22" s="443" t="s">
        <v>89</v>
      </c>
      <c r="D22" s="444"/>
      <c r="E22" s="185" t="s">
        <v>174</v>
      </c>
      <c r="F22" s="181"/>
      <c r="G22" s="181"/>
      <c r="H22" s="181"/>
      <c r="I22" s="181"/>
      <c r="J22" s="181"/>
      <c r="K22" s="181"/>
      <c r="L22" s="181"/>
      <c r="M22" s="181"/>
      <c r="N22" s="182"/>
      <c r="O22" s="171"/>
      <c r="P22" s="159" t="s">
        <v>44</v>
      </c>
      <c r="Q22" s="208"/>
      <c r="R22" s="176" t="s">
        <v>104</v>
      </c>
      <c r="S22" s="103"/>
      <c r="T22" s="103"/>
      <c r="U22" s="91"/>
      <c r="V22" s="103"/>
      <c r="W22" s="104"/>
      <c r="X22" s="103"/>
      <c r="Y22" s="103"/>
      <c r="Z22" s="103"/>
      <c r="AA22" s="103"/>
      <c r="AB22" s="103"/>
      <c r="AC22" s="103"/>
      <c r="AD22" s="103"/>
      <c r="AE22" s="103"/>
      <c r="AF22" s="103"/>
      <c r="AG22" s="103"/>
      <c r="AH22" s="103"/>
      <c r="AI22" s="103"/>
      <c r="AJ22" s="103"/>
      <c r="AK22" s="105"/>
      <c r="AL22" s="61"/>
    </row>
    <row r="23" spans="2:38" s="1" customFormat="1" ht="21" customHeight="1">
      <c r="B23" s="5"/>
      <c r="C23" s="445"/>
      <c r="D23" s="446"/>
      <c r="E23" s="183" t="s">
        <v>151</v>
      </c>
      <c r="F23" s="183"/>
      <c r="G23" s="183"/>
      <c r="H23" s="183"/>
      <c r="I23" s="183"/>
      <c r="J23" s="183"/>
      <c r="K23" s="183"/>
      <c r="L23" s="183"/>
      <c r="M23" s="183"/>
      <c r="N23" s="184"/>
      <c r="O23" s="172"/>
      <c r="P23" s="163" t="s">
        <v>44</v>
      </c>
      <c r="Q23" s="209"/>
      <c r="R23" s="177" t="s">
        <v>120</v>
      </c>
      <c r="S23" s="107"/>
      <c r="T23" s="107"/>
      <c r="U23" s="106"/>
      <c r="V23" s="107"/>
      <c r="W23" s="108"/>
      <c r="X23" s="107"/>
      <c r="Y23" s="107"/>
      <c r="Z23" s="107"/>
      <c r="AA23" s="107"/>
      <c r="AB23" s="107"/>
      <c r="AC23" s="107"/>
      <c r="AD23" s="107"/>
      <c r="AE23" s="107"/>
      <c r="AF23" s="107"/>
      <c r="AG23" s="107"/>
      <c r="AH23" s="107"/>
      <c r="AI23" s="107"/>
      <c r="AJ23" s="107"/>
      <c r="AK23" s="109"/>
      <c r="AL23" s="61"/>
    </row>
    <row r="24" spans="2:38" s="1" customFormat="1" ht="18">
      <c r="B24" s="5"/>
      <c r="C24" s="281" t="s">
        <v>114</v>
      </c>
      <c r="D24" s="210"/>
      <c r="E24" s="188"/>
      <c r="F24" s="188"/>
      <c r="G24" s="188"/>
      <c r="H24" s="188"/>
      <c r="I24" s="188"/>
      <c r="J24" s="188"/>
      <c r="K24" s="188"/>
      <c r="L24" s="188"/>
      <c r="M24" s="188"/>
      <c r="N24" s="188"/>
      <c r="O24" s="189"/>
      <c r="P24" s="190"/>
      <c r="Q24" s="211"/>
      <c r="R24" s="191"/>
      <c r="S24" s="192"/>
      <c r="T24" s="192"/>
      <c r="U24" s="193"/>
      <c r="V24" s="192"/>
      <c r="W24" s="194"/>
      <c r="X24" s="192"/>
      <c r="Y24" s="192"/>
      <c r="Z24" s="192"/>
      <c r="AA24" s="192"/>
      <c r="AB24" s="192"/>
      <c r="AC24" s="192"/>
      <c r="AD24" s="192"/>
      <c r="AE24" s="192"/>
      <c r="AF24" s="192"/>
      <c r="AG24" s="192"/>
      <c r="AH24" s="192"/>
      <c r="AI24" s="192"/>
      <c r="AJ24" s="192"/>
      <c r="AK24" s="195"/>
      <c r="AL24" s="61"/>
    </row>
    <row r="25" spans="2:38" s="1" customFormat="1" ht="21" customHeight="1">
      <c r="B25" s="5"/>
      <c r="C25" s="443" t="s">
        <v>90</v>
      </c>
      <c r="D25" s="444"/>
      <c r="E25" s="113" t="s">
        <v>152</v>
      </c>
      <c r="F25" s="113"/>
      <c r="G25" s="113"/>
      <c r="H25" s="113"/>
      <c r="I25" s="113"/>
      <c r="J25" s="113"/>
      <c r="K25" s="113"/>
      <c r="L25" s="113"/>
      <c r="M25" s="113"/>
      <c r="N25" s="178"/>
      <c r="O25" s="168"/>
      <c r="P25" s="159" t="s">
        <v>44</v>
      </c>
      <c r="Q25" s="206"/>
      <c r="R25" s="173" t="s">
        <v>119</v>
      </c>
      <c r="S25" s="92"/>
      <c r="T25" s="92"/>
      <c r="U25" s="93"/>
      <c r="V25" s="92"/>
      <c r="W25" s="92"/>
      <c r="X25" s="92"/>
      <c r="Y25" s="92"/>
      <c r="Z25" s="92"/>
      <c r="AA25" s="92"/>
      <c r="AB25" s="92"/>
      <c r="AC25" s="92"/>
      <c r="AD25" s="92"/>
      <c r="AE25" s="92"/>
      <c r="AF25" s="92"/>
      <c r="AG25" s="92"/>
      <c r="AH25" s="92"/>
      <c r="AI25" s="92"/>
      <c r="AJ25" s="92"/>
      <c r="AK25" s="94"/>
      <c r="AL25" s="61"/>
    </row>
    <row r="26" spans="2:38" s="1" customFormat="1" ht="21" customHeight="1">
      <c r="B26" s="5"/>
      <c r="C26" s="445"/>
      <c r="D26" s="446"/>
      <c r="E26" s="179" t="s">
        <v>153</v>
      </c>
      <c r="F26" s="179"/>
      <c r="G26" s="179"/>
      <c r="H26" s="179"/>
      <c r="I26" s="179"/>
      <c r="J26" s="179"/>
      <c r="K26" s="179"/>
      <c r="L26" s="179"/>
      <c r="M26" s="179"/>
      <c r="N26" s="180"/>
      <c r="O26" s="169"/>
      <c r="P26" s="160" t="s">
        <v>82</v>
      </c>
      <c r="Q26" s="212"/>
      <c r="R26" s="174" t="s">
        <v>145</v>
      </c>
      <c r="S26" s="95"/>
      <c r="T26" s="95"/>
      <c r="U26" s="96"/>
      <c r="V26" s="95"/>
      <c r="W26" s="95"/>
      <c r="X26" s="95"/>
      <c r="Y26" s="95"/>
      <c r="Z26" s="95"/>
      <c r="AA26" s="95"/>
      <c r="AB26" s="95"/>
      <c r="AC26" s="95"/>
      <c r="AD26" s="95"/>
      <c r="AE26" s="95"/>
      <c r="AF26" s="95"/>
      <c r="AG26" s="95"/>
      <c r="AH26" s="95"/>
      <c r="AI26" s="95"/>
      <c r="AJ26" s="95"/>
      <c r="AK26" s="97"/>
      <c r="AL26" s="61"/>
    </row>
    <row r="27" spans="2:38" s="1" customFormat="1" ht="21" customHeight="1">
      <c r="B27" s="5"/>
      <c r="C27" s="443" t="s">
        <v>91</v>
      </c>
      <c r="D27" s="444"/>
      <c r="E27" s="185" t="s">
        <v>174</v>
      </c>
      <c r="F27" s="181"/>
      <c r="G27" s="181"/>
      <c r="H27" s="181"/>
      <c r="I27" s="181"/>
      <c r="J27" s="181"/>
      <c r="K27" s="181"/>
      <c r="L27" s="181"/>
      <c r="M27" s="181"/>
      <c r="N27" s="182"/>
      <c r="O27" s="171"/>
      <c r="P27" s="159" t="s">
        <v>44</v>
      </c>
      <c r="Q27" s="208"/>
      <c r="R27" s="176" t="s">
        <v>104</v>
      </c>
      <c r="S27" s="103"/>
      <c r="T27" s="103"/>
      <c r="U27" s="91"/>
      <c r="V27" s="103"/>
      <c r="W27" s="104"/>
      <c r="X27" s="103"/>
      <c r="Y27" s="103"/>
      <c r="Z27" s="103"/>
      <c r="AA27" s="103"/>
      <c r="AB27" s="103"/>
      <c r="AC27" s="103"/>
      <c r="AD27" s="103"/>
      <c r="AE27" s="103"/>
      <c r="AF27" s="103"/>
      <c r="AG27" s="103"/>
      <c r="AH27" s="103"/>
      <c r="AI27" s="103"/>
      <c r="AJ27" s="103"/>
      <c r="AK27" s="105"/>
      <c r="AL27" s="61"/>
    </row>
    <row r="28" spans="2:38" s="1" customFormat="1" ht="21" customHeight="1">
      <c r="B28" s="5"/>
      <c r="C28" s="456"/>
      <c r="D28" s="457"/>
      <c r="E28" s="196" t="s">
        <v>151</v>
      </c>
      <c r="F28" s="197"/>
      <c r="G28" s="197"/>
      <c r="H28" s="197"/>
      <c r="I28" s="197"/>
      <c r="J28" s="197"/>
      <c r="K28" s="197"/>
      <c r="L28" s="197"/>
      <c r="M28" s="197"/>
      <c r="N28" s="198"/>
      <c r="O28" s="199"/>
      <c r="P28" s="200" t="s">
        <v>44</v>
      </c>
      <c r="Q28" s="213"/>
      <c r="R28" s="201" t="s">
        <v>120</v>
      </c>
      <c r="S28" s="202"/>
      <c r="T28" s="202"/>
      <c r="U28" s="203"/>
      <c r="V28" s="202"/>
      <c r="W28" s="204"/>
      <c r="X28" s="202"/>
      <c r="Y28" s="202"/>
      <c r="Z28" s="202"/>
      <c r="AA28" s="202"/>
      <c r="AB28" s="202"/>
      <c r="AC28" s="202"/>
      <c r="AD28" s="202"/>
      <c r="AE28" s="202"/>
      <c r="AF28" s="202"/>
      <c r="AG28" s="202"/>
      <c r="AH28" s="202"/>
      <c r="AI28" s="202"/>
      <c r="AJ28" s="202"/>
      <c r="AK28" s="205"/>
      <c r="AL28" s="61"/>
    </row>
    <row r="29" spans="2:38" s="1" customFormat="1" ht="21" customHeight="1">
      <c r="B29" s="5"/>
      <c r="C29" s="445"/>
      <c r="D29" s="446"/>
      <c r="E29" s="179" t="s">
        <v>153</v>
      </c>
      <c r="F29" s="179"/>
      <c r="G29" s="179"/>
      <c r="H29" s="179"/>
      <c r="I29" s="179"/>
      <c r="J29" s="179"/>
      <c r="K29" s="179"/>
      <c r="L29" s="179"/>
      <c r="M29" s="179"/>
      <c r="N29" s="180"/>
      <c r="O29" s="169"/>
      <c r="P29" s="160" t="s">
        <v>82</v>
      </c>
      <c r="Q29" s="212"/>
      <c r="R29" s="174" t="s">
        <v>146</v>
      </c>
      <c r="S29" s="95"/>
      <c r="T29" s="95"/>
      <c r="U29" s="96"/>
      <c r="V29" s="95"/>
      <c r="W29" s="95"/>
      <c r="X29" s="95"/>
      <c r="Y29" s="95"/>
      <c r="Z29" s="95"/>
      <c r="AA29" s="95"/>
      <c r="AB29" s="95"/>
      <c r="AC29" s="95"/>
      <c r="AD29" s="95"/>
      <c r="AE29" s="95"/>
      <c r="AF29" s="95"/>
      <c r="AG29" s="95"/>
      <c r="AH29" s="95"/>
      <c r="AI29" s="95"/>
      <c r="AJ29" s="95"/>
      <c r="AK29" s="97"/>
      <c r="AL29" s="61"/>
    </row>
    <row r="30" spans="2:38" s="1" customFormat="1" ht="18">
      <c r="B30" s="5"/>
      <c r="C30" s="281" t="s">
        <v>117</v>
      </c>
      <c r="D30" s="210"/>
      <c r="E30" s="188"/>
      <c r="F30" s="188"/>
      <c r="G30" s="188"/>
      <c r="H30" s="188"/>
      <c r="I30" s="188"/>
      <c r="J30" s="188"/>
      <c r="K30" s="188"/>
      <c r="L30" s="188"/>
      <c r="M30" s="188"/>
      <c r="N30" s="188"/>
      <c r="O30" s="189"/>
      <c r="P30" s="190"/>
      <c r="Q30" s="211"/>
      <c r="R30" s="191"/>
      <c r="S30" s="192"/>
      <c r="T30" s="192"/>
      <c r="U30" s="193"/>
      <c r="V30" s="192"/>
      <c r="W30" s="194"/>
      <c r="X30" s="192"/>
      <c r="Y30" s="192"/>
      <c r="Z30" s="192"/>
      <c r="AA30" s="192"/>
      <c r="AB30" s="192"/>
      <c r="AC30" s="192"/>
      <c r="AD30" s="192"/>
      <c r="AE30" s="192"/>
      <c r="AF30" s="192"/>
      <c r="AG30" s="192"/>
      <c r="AH30" s="192"/>
      <c r="AI30" s="192"/>
      <c r="AJ30" s="192"/>
      <c r="AK30" s="195"/>
      <c r="AL30" s="61"/>
    </row>
    <row r="31" spans="2:38" s="1" customFormat="1" ht="21" customHeight="1">
      <c r="B31" s="5"/>
      <c r="C31" s="445" t="s">
        <v>112</v>
      </c>
      <c r="D31" s="446"/>
      <c r="E31" s="179" t="s">
        <v>154</v>
      </c>
      <c r="F31" s="179"/>
      <c r="G31" s="179"/>
      <c r="H31" s="179"/>
      <c r="I31" s="179"/>
      <c r="J31" s="179"/>
      <c r="K31" s="179"/>
      <c r="L31" s="179"/>
      <c r="M31" s="179"/>
      <c r="N31" s="180"/>
      <c r="O31" s="170"/>
      <c r="P31" s="162" t="s">
        <v>44</v>
      </c>
      <c r="Q31" s="207"/>
      <c r="R31" s="174" t="s">
        <v>103</v>
      </c>
      <c r="S31" s="95"/>
      <c r="T31" s="95"/>
      <c r="U31" s="96"/>
      <c r="V31" s="95"/>
      <c r="W31" s="158"/>
      <c r="X31" s="95"/>
      <c r="Y31" s="95"/>
      <c r="Z31" s="95"/>
      <c r="AA31" s="95"/>
      <c r="AB31" s="95"/>
      <c r="AC31" s="95"/>
      <c r="AD31" s="95"/>
      <c r="AE31" s="95"/>
      <c r="AF31" s="95"/>
      <c r="AG31" s="95"/>
      <c r="AH31" s="95"/>
      <c r="AI31" s="95"/>
      <c r="AJ31" s="95"/>
      <c r="AK31" s="97"/>
      <c r="AL31" s="61"/>
    </row>
    <row r="32" spans="2:38" s="1" customFormat="1" ht="21" customHeight="1">
      <c r="B32" s="5"/>
      <c r="C32" s="443" t="s">
        <v>161</v>
      </c>
      <c r="D32" s="458"/>
      <c r="E32" s="458"/>
      <c r="F32" s="458"/>
      <c r="G32" s="458"/>
      <c r="H32" s="458"/>
      <c r="I32" s="460" t="s">
        <v>178</v>
      </c>
      <c r="J32" s="461"/>
      <c r="K32" s="461"/>
      <c r="L32" s="461"/>
      <c r="M32" s="461"/>
      <c r="N32" s="461"/>
      <c r="O32" s="461"/>
      <c r="P32" s="461"/>
      <c r="Q32" s="461"/>
      <c r="R32" s="461"/>
      <c r="S32" s="461"/>
      <c r="T32" s="461"/>
      <c r="U32" s="461"/>
      <c r="V32" s="461"/>
      <c r="W32" s="461"/>
      <c r="X32" s="461"/>
      <c r="Y32" s="461"/>
      <c r="Z32" s="461"/>
      <c r="AA32" s="461"/>
      <c r="AB32" s="461"/>
      <c r="AC32" s="461"/>
      <c r="AD32" s="461"/>
      <c r="AE32" s="461"/>
      <c r="AF32" s="461"/>
      <c r="AG32" s="461"/>
      <c r="AH32" s="461"/>
      <c r="AI32" s="461"/>
      <c r="AJ32" s="461"/>
      <c r="AK32" s="462"/>
      <c r="AL32" s="61"/>
    </row>
    <row r="33" spans="2:38" s="1" customFormat="1" ht="21" customHeight="1">
      <c r="B33" s="5"/>
      <c r="C33" s="445"/>
      <c r="D33" s="459"/>
      <c r="E33" s="459"/>
      <c r="F33" s="459"/>
      <c r="G33" s="459"/>
      <c r="H33" s="459"/>
      <c r="I33" s="463"/>
      <c r="J33" s="464"/>
      <c r="K33" s="464"/>
      <c r="L33" s="464"/>
      <c r="M33" s="464"/>
      <c r="N33" s="464"/>
      <c r="O33" s="464"/>
      <c r="P33" s="464"/>
      <c r="Q33" s="464"/>
      <c r="R33" s="464"/>
      <c r="S33" s="464"/>
      <c r="T33" s="464"/>
      <c r="U33" s="464"/>
      <c r="V33" s="464"/>
      <c r="W33" s="464"/>
      <c r="X33" s="464"/>
      <c r="Y33" s="464"/>
      <c r="Z33" s="464"/>
      <c r="AA33" s="464"/>
      <c r="AB33" s="464"/>
      <c r="AC33" s="464"/>
      <c r="AD33" s="464"/>
      <c r="AE33" s="464"/>
      <c r="AF33" s="464"/>
      <c r="AG33" s="464"/>
      <c r="AH33" s="464"/>
      <c r="AI33" s="464"/>
      <c r="AJ33" s="464"/>
      <c r="AK33" s="465"/>
      <c r="AL33" s="61"/>
    </row>
    <row r="34" spans="2:38" s="1" customFormat="1" ht="15" customHeight="1">
      <c r="B34" s="5"/>
      <c r="C34" s="110"/>
      <c r="D34" s="88"/>
      <c r="E34" s="110"/>
      <c r="F34" s="110"/>
      <c r="G34" s="110"/>
      <c r="H34" s="95"/>
      <c r="I34" s="95"/>
      <c r="J34" s="95"/>
      <c r="K34" s="95"/>
      <c r="L34" s="95"/>
      <c r="M34" s="95"/>
      <c r="N34" s="95"/>
      <c r="O34" s="95"/>
      <c r="P34" s="95"/>
      <c r="Q34" s="95"/>
      <c r="R34" s="95"/>
      <c r="S34" s="95"/>
      <c r="T34" s="95"/>
      <c r="U34" s="95"/>
      <c r="V34" s="95"/>
      <c r="W34" s="95"/>
      <c r="X34" s="95"/>
      <c r="Y34" s="95"/>
      <c r="Z34" s="95"/>
      <c r="AA34" s="95"/>
      <c r="AB34" s="95"/>
      <c r="AC34" s="95"/>
      <c r="AD34" s="111"/>
      <c r="AE34" s="111"/>
      <c r="AF34" s="111"/>
      <c r="AG34" s="89"/>
      <c r="AH34" s="89"/>
      <c r="AI34" s="89"/>
      <c r="AJ34" s="89"/>
      <c r="AK34" s="89"/>
      <c r="AL34" s="61"/>
    </row>
    <row r="35" spans="2:38" s="1" customFormat="1" ht="18">
      <c r="B35" s="51"/>
      <c r="C35" s="164" t="s">
        <v>144</v>
      </c>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9"/>
      <c r="AH35" s="89"/>
      <c r="AI35" s="89"/>
      <c r="AJ35" s="89"/>
      <c r="AK35" s="89"/>
      <c r="AL35" s="61"/>
    </row>
    <row r="36" spans="2:38" s="1" customFormat="1" ht="6" customHeight="1">
      <c r="B36" s="5"/>
      <c r="C36" s="110"/>
      <c r="D36" s="110"/>
      <c r="E36" s="110"/>
      <c r="F36" s="110"/>
      <c r="G36" s="110"/>
      <c r="H36" s="95"/>
      <c r="I36" s="95"/>
      <c r="J36" s="95"/>
      <c r="K36" s="95"/>
      <c r="L36" s="95"/>
      <c r="M36" s="95"/>
      <c r="N36" s="95"/>
      <c r="O36" s="95"/>
      <c r="P36" s="95"/>
      <c r="Q36" s="95"/>
      <c r="R36" s="95"/>
      <c r="S36" s="95"/>
      <c r="T36" s="95"/>
      <c r="U36" s="95"/>
      <c r="V36" s="95"/>
      <c r="W36" s="95"/>
      <c r="X36" s="95"/>
      <c r="Y36" s="95"/>
      <c r="Z36" s="95"/>
      <c r="AA36" s="95"/>
      <c r="AB36" s="95"/>
      <c r="AC36" s="95"/>
      <c r="AD36" s="111"/>
      <c r="AE36" s="111"/>
      <c r="AF36" s="111"/>
      <c r="AG36" s="89"/>
      <c r="AH36" s="89"/>
      <c r="AI36" s="89"/>
      <c r="AJ36" s="89"/>
      <c r="AK36" s="89"/>
      <c r="AL36" s="61"/>
    </row>
    <row r="37" spans="2:38" s="1" customFormat="1" ht="21" customHeight="1">
      <c r="B37" s="62"/>
      <c r="C37" s="112" t="s">
        <v>83</v>
      </c>
      <c r="D37" s="113"/>
      <c r="E37" s="113"/>
      <c r="F37" s="113"/>
      <c r="G37" s="113"/>
      <c r="H37" s="113"/>
      <c r="I37" s="113"/>
      <c r="J37" s="114"/>
      <c r="K37" s="155" t="s">
        <v>93</v>
      </c>
      <c r="L37" s="115"/>
      <c r="M37" s="115"/>
      <c r="N37" s="116"/>
      <c r="O37" s="116"/>
      <c r="P37" s="116"/>
      <c r="Q37" s="117"/>
      <c r="R37" s="117"/>
      <c r="S37" s="117"/>
      <c r="T37" s="117"/>
      <c r="U37" s="117"/>
      <c r="V37" s="117"/>
      <c r="W37" s="117"/>
      <c r="X37" s="117"/>
      <c r="Y37" s="117"/>
      <c r="Z37" s="117"/>
      <c r="AA37" s="117"/>
      <c r="AB37" s="117"/>
      <c r="AC37" s="117"/>
      <c r="AD37" s="117"/>
      <c r="AE37" s="117"/>
      <c r="AF37" s="117"/>
      <c r="AG37" s="117"/>
      <c r="AH37" s="117"/>
      <c r="AI37" s="117"/>
      <c r="AJ37" s="117"/>
      <c r="AK37" s="118"/>
      <c r="AL37" s="61"/>
    </row>
    <row r="38" spans="2:38" s="1" customFormat="1" ht="21" customHeight="1">
      <c r="B38" s="62"/>
      <c r="C38" s="119" t="s">
        <v>84</v>
      </c>
      <c r="D38" s="120"/>
      <c r="E38" s="120"/>
      <c r="F38" s="120"/>
      <c r="G38" s="120"/>
      <c r="H38" s="120"/>
      <c r="I38" s="120"/>
      <c r="J38" s="121"/>
      <c r="K38" s="156" t="s">
        <v>94</v>
      </c>
      <c r="L38" s="122"/>
      <c r="M38" s="122"/>
      <c r="N38" s="123"/>
      <c r="O38" s="123"/>
      <c r="P38" s="124"/>
      <c r="Q38" s="124"/>
      <c r="R38" s="125"/>
      <c r="S38" s="125"/>
      <c r="T38" s="125"/>
      <c r="U38" s="124"/>
      <c r="V38" s="124"/>
      <c r="W38" s="282" t="s">
        <v>99</v>
      </c>
      <c r="X38" s="125"/>
      <c r="Y38" s="125"/>
      <c r="Z38" s="125"/>
      <c r="AA38" s="125"/>
      <c r="AB38" s="125"/>
      <c r="AC38" s="126"/>
      <c r="AD38" s="126"/>
      <c r="AE38" s="125"/>
      <c r="AF38" s="125"/>
      <c r="AG38" s="125"/>
      <c r="AH38" s="125"/>
      <c r="AI38" s="125"/>
      <c r="AJ38" s="125"/>
      <c r="AK38" s="127"/>
      <c r="AL38" s="61"/>
    </row>
    <row r="39" spans="2:38" s="1" customFormat="1" ht="21" customHeight="1">
      <c r="B39" s="62"/>
      <c r="C39" s="119" t="s">
        <v>85</v>
      </c>
      <c r="D39" s="120"/>
      <c r="E39" s="120"/>
      <c r="F39" s="120"/>
      <c r="G39" s="120"/>
      <c r="H39" s="120"/>
      <c r="I39" s="120"/>
      <c r="J39" s="121"/>
      <c r="K39" s="156" t="s">
        <v>95</v>
      </c>
      <c r="L39" s="122"/>
      <c r="M39" s="122"/>
      <c r="N39" s="123"/>
      <c r="O39" s="123"/>
      <c r="P39" s="124"/>
      <c r="Q39" s="124"/>
      <c r="R39" s="125"/>
      <c r="S39" s="125"/>
      <c r="T39" s="125"/>
      <c r="U39" s="124"/>
      <c r="V39" s="124"/>
      <c r="W39" s="282" t="s">
        <v>100</v>
      </c>
      <c r="X39" s="125"/>
      <c r="Y39" s="125"/>
      <c r="Z39" s="125"/>
      <c r="AA39" s="125"/>
      <c r="AB39" s="125"/>
      <c r="AC39" s="126"/>
      <c r="AD39" s="126"/>
      <c r="AE39" s="125"/>
      <c r="AF39" s="125"/>
      <c r="AG39" s="125"/>
      <c r="AH39" s="125"/>
      <c r="AI39" s="125"/>
      <c r="AJ39" s="125"/>
      <c r="AK39" s="127"/>
      <c r="AL39" s="61"/>
    </row>
    <row r="40" spans="2:38" s="1" customFormat="1" ht="21" customHeight="1">
      <c r="B40" s="62"/>
      <c r="C40" s="450" t="s">
        <v>86</v>
      </c>
      <c r="D40" s="451"/>
      <c r="E40" s="451"/>
      <c r="F40" s="451"/>
      <c r="G40" s="451"/>
      <c r="H40" s="451"/>
      <c r="I40" s="451"/>
      <c r="J40" s="452"/>
      <c r="K40" s="157" t="s">
        <v>96</v>
      </c>
      <c r="L40" s="128"/>
      <c r="M40" s="128"/>
      <c r="N40" s="129"/>
      <c r="O40" s="129"/>
      <c r="P40" s="129"/>
      <c r="Q40" s="130"/>
      <c r="R40" s="130"/>
      <c r="S40" s="130"/>
      <c r="T40" s="130"/>
      <c r="U40" s="131"/>
      <c r="V40" s="130"/>
      <c r="W40" s="283" t="s">
        <v>109</v>
      </c>
      <c r="X40" s="130"/>
      <c r="Y40" s="130"/>
      <c r="Z40" s="130"/>
      <c r="AA40" s="130"/>
      <c r="AB40" s="130"/>
      <c r="AC40" s="132"/>
      <c r="AD40" s="132"/>
      <c r="AE40" s="130"/>
      <c r="AF40" s="130"/>
      <c r="AG40" s="130"/>
      <c r="AH40" s="130"/>
      <c r="AI40" s="130"/>
      <c r="AJ40" s="130"/>
      <c r="AK40" s="133"/>
      <c r="AL40" s="61"/>
    </row>
    <row r="41" spans="2:38" s="1" customFormat="1" ht="21" customHeight="1">
      <c r="B41" s="62"/>
      <c r="C41" s="453"/>
      <c r="D41" s="454"/>
      <c r="E41" s="454"/>
      <c r="F41" s="454"/>
      <c r="G41" s="454"/>
      <c r="H41" s="454"/>
      <c r="I41" s="454"/>
      <c r="J41" s="455"/>
      <c r="K41" s="149" t="s">
        <v>111</v>
      </c>
      <c r="L41" s="134"/>
      <c r="M41" s="134"/>
      <c r="N41" s="135"/>
      <c r="O41" s="135"/>
      <c r="P41" s="135"/>
      <c r="Q41" s="136"/>
      <c r="R41" s="136"/>
      <c r="S41" s="136"/>
      <c r="T41" s="136"/>
      <c r="U41" s="137"/>
      <c r="V41" s="136"/>
      <c r="W41" s="284"/>
      <c r="X41" s="136"/>
      <c r="Y41" s="136"/>
      <c r="Z41" s="136"/>
      <c r="AA41" s="136"/>
      <c r="AB41" s="136"/>
      <c r="AC41" s="138"/>
      <c r="AD41" s="138"/>
      <c r="AE41" s="136"/>
      <c r="AF41" s="136"/>
      <c r="AG41" s="136"/>
      <c r="AH41" s="136"/>
      <c r="AI41" s="136"/>
      <c r="AJ41" s="136"/>
      <c r="AK41" s="139"/>
      <c r="AL41" s="61"/>
    </row>
    <row r="42" spans="2:38" s="1" customFormat="1" ht="21" customHeight="1">
      <c r="B42" s="62"/>
      <c r="C42" s="119" t="s">
        <v>87</v>
      </c>
      <c r="D42" s="120"/>
      <c r="E42" s="120"/>
      <c r="F42" s="120"/>
      <c r="G42" s="120"/>
      <c r="H42" s="120"/>
      <c r="I42" s="120"/>
      <c r="J42" s="121"/>
      <c r="K42" s="157" t="s">
        <v>107</v>
      </c>
      <c r="L42" s="140"/>
      <c r="M42" s="128"/>
      <c r="N42" s="129"/>
      <c r="O42" s="129"/>
      <c r="P42" s="131"/>
      <c r="Q42" s="131"/>
      <c r="R42" s="130"/>
      <c r="S42" s="130"/>
      <c r="T42" s="130"/>
      <c r="U42" s="124"/>
      <c r="V42" s="124"/>
      <c r="W42" s="282" t="s">
        <v>101</v>
      </c>
      <c r="X42" s="130"/>
      <c r="Y42" s="130"/>
      <c r="Z42" s="130"/>
      <c r="AA42" s="130"/>
      <c r="AB42" s="130"/>
      <c r="AC42" s="132"/>
      <c r="AD42" s="132"/>
      <c r="AE42" s="130"/>
      <c r="AF42" s="130"/>
      <c r="AG42" s="130"/>
      <c r="AH42" s="130"/>
      <c r="AI42" s="130"/>
      <c r="AJ42" s="130"/>
      <c r="AK42" s="133"/>
      <c r="AL42" s="61"/>
    </row>
    <row r="43" spans="2:38" s="1" customFormat="1" ht="21" customHeight="1">
      <c r="B43" s="62"/>
      <c r="C43" s="336" t="s">
        <v>108</v>
      </c>
      <c r="D43" s="337"/>
      <c r="E43" s="337"/>
      <c r="F43" s="337"/>
      <c r="G43" s="337"/>
      <c r="H43" s="337"/>
      <c r="I43" s="337"/>
      <c r="J43" s="338"/>
      <c r="K43" s="339" t="s">
        <v>110</v>
      </c>
      <c r="L43" s="340"/>
      <c r="M43" s="341"/>
      <c r="N43" s="340"/>
      <c r="O43" s="340"/>
      <c r="P43" s="342"/>
      <c r="Q43" s="343"/>
      <c r="R43" s="343"/>
      <c r="S43" s="343"/>
      <c r="T43" s="343"/>
      <c r="U43" s="343"/>
      <c r="V43" s="343"/>
      <c r="W43" s="343"/>
      <c r="X43" s="343"/>
      <c r="Y43" s="343"/>
      <c r="Z43" s="343"/>
      <c r="AA43" s="343"/>
      <c r="AB43" s="343"/>
      <c r="AC43" s="344"/>
      <c r="AD43" s="344"/>
      <c r="AE43" s="343"/>
      <c r="AF43" s="343"/>
      <c r="AG43" s="343"/>
      <c r="AH43" s="343"/>
      <c r="AI43" s="343"/>
      <c r="AJ43" s="343"/>
      <c r="AK43" s="345"/>
      <c r="AL43" s="61"/>
    </row>
    <row r="44" spans="2:38" s="1" customFormat="1" ht="15" customHeight="1">
      <c r="B44" s="62"/>
      <c r="C44" s="134"/>
      <c r="D44" s="134"/>
      <c r="E44" s="134"/>
      <c r="F44" s="134"/>
      <c r="G44" s="134"/>
      <c r="H44" s="134"/>
      <c r="I44" s="134"/>
      <c r="J44" s="134"/>
      <c r="K44" s="134"/>
      <c r="L44" s="134"/>
      <c r="M44" s="134"/>
      <c r="N44" s="134"/>
      <c r="O44" s="135"/>
      <c r="P44" s="135"/>
      <c r="Q44" s="135"/>
      <c r="R44" s="135"/>
      <c r="S44" s="135"/>
      <c r="T44" s="141"/>
      <c r="U44" s="135"/>
      <c r="V44" s="135"/>
      <c r="W44" s="135"/>
      <c r="X44" s="135"/>
      <c r="Y44" s="142"/>
      <c r="Z44" s="142"/>
      <c r="AA44" s="142"/>
      <c r="AB44" s="142"/>
      <c r="AC44" s="142"/>
      <c r="AD44" s="142"/>
      <c r="AE44" s="142"/>
      <c r="AF44" s="142"/>
      <c r="AG44" s="142"/>
      <c r="AH44" s="142"/>
      <c r="AI44" s="135"/>
      <c r="AJ44" s="135"/>
      <c r="AK44" s="89"/>
      <c r="AL44" s="61"/>
    </row>
    <row r="45" spans="2:38" s="1" customFormat="1" ht="18">
      <c r="B45" s="51"/>
      <c r="C45" s="164" t="s">
        <v>33</v>
      </c>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9"/>
      <c r="AH45" s="89"/>
      <c r="AI45" s="89"/>
      <c r="AJ45" s="89"/>
      <c r="AK45" s="89"/>
      <c r="AL45" s="61"/>
    </row>
    <row r="46" spans="2:38" s="1" customFormat="1" ht="6" customHeight="1">
      <c r="B46" s="5"/>
      <c r="C46" s="110"/>
      <c r="D46" s="110"/>
      <c r="E46" s="110"/>
      <c r="F46" s="110"/>
      <c r="G46" s="110"/>
      <c r="H46" s="95"/>
      <c r="I46" s="95"/>
      <c r="J46" s="95"/>
      <c r="K46" s="95"/>
      <c r="L46" s="95"/>
      <c r="M46" s="95"/>
      <c r="N46" s="95"/>
      <c r="O46" s="95"/>
      <c r="P46" s="95"/>
      <c r="Q46" s="95"/>
      <c r="R46" s="95"/>
      <c r="S46" s="95"/>
      <c r="T46" s="95"/>
      <c r="U46" s="95"/>
      <c r="V46" s="95"/>
      <c r="W46" s="95"/>
      <c r="X46" s="95"/>
      <c r="Y46" s="95"/>
      <c r="Z46" s="95"/>
      <c r="AA46" s="95"/>
      <c r="AB46" s="95"/>
      <c r="AC46" s="95"/>
      <c r="AD46" s="111"/>
      <c r="AE46" s="111"/>
      <c r="AF46" s="111"/>
      <c r="AG46" s="89"/>
      <c r="AH46" s="89"/>
      <c r="AI46" s="89"/>
      <c r="AJ46" s="89"/>
      <c r="AK46" s="89"/>
      <c r="AL46" s="61"/>
    </row>
    <row r="47" spans="2:38" s="1" customFormat="1" ht="21" customHeight="1">
      <c r="B47" s="62"/>
      <c r="C47" s="432" t="s">
        <v>34</v>
      </c>
      <c r="D47" s="433"/>
      <c r="E47" s="433"/>
      <c r="F47" s="433"/>
      <c r="G47" s="433"/>
      <c r="H47" s="433"/>
      <c r="I47" s="433"/>
      <c r="J47" s="433"/>
      <c r="K47" s="433"/>
      <c r="L47" s="433"/>
      <c r="M47" s="433"/>
      <c r="N47" s="433"/>
      <c r="O47" s="434"/>
      <c r="P47" s="143"/>
      <c r="Q47" s="144" t="s">
        <v>76</v>
      </c>
      <c r="R47" s="145"/>
      <c r="S47" s="145"/>
      <c r="T47" s="145"/>
      <c r="U47" s="146"/>
      <c r="V47" s="145"/>
      <c r="W47" s="145"/>
      <c r="X47" s="145"/>
      <c r="Y47" s="145"/>
      <c r="Z47" s="145"/>
      <c r="AA47" s="145"/>
      <c r="AB47" s="145"/>
      <c r="AC47" s="145"/>
      <c r="AD47" s="145"/>
      <c r="AE47" s="145"/>
      <c r="AF47" s="145"/>
      <c r="AG47" s="145"/>
      <c r="AH47" s="145"/>
      <c r="AI47" s="145"/>
      <c r="AJ47" s="145"/>
      <c r="AK47" s="147"/>
      <c r="AL47" s="61"/>
    </row>
    <row r="48" spans="2:38" s="1" customFormat="1" ht="21" customHeight="1">
      <c r="B48" s="62"/>
      <c r="C48" s="435"/>
      <c r="D48" s="436"/>
      <c r="E48" s="436"/>
      <c r="F48" s="436"/>
      <c r="G48" s="436"/>
      <c r="H48" s="436"/>
      <c r="I48" s="436"/>
      <c r="J48" s="436"/>
      <c r="K48" s="436"/>
      <c r="L48" s="436"/>
      <c r="M48" s="436"/>
      <c r="N48" s="436"/>
      <c r="O48" s="437"/>
      <c r="P48" s="148"/>
      <c r="Q48" s="149" t="s">
        <v>72</v>
      </c>
      <c r="R48" s="149"/>
      <c r="S48" s="149"/>
      <c r="T48" s="149"/>
      <c r="U48" s="150"/>
      <c r="V48" s="149"/>
      <c r="W48" s="149"/>
      <c r="X48" s="149"/>
      <c r="Y48" s="149"/>
      <c r="Z48" s="149"/>
      <c r="AA48" s="149"/>
      <c r="AB48" s="149"/>
      <c r="AC48" s="149"/>
      <c r="AD48" s="149"/>
      <c r="AE48" s="149"/>
      <c r="AF48" s="149"/>
      <c r="AG48" s="149"/>
      <c r="AH48" s="149"/>
      <c r="AI48" s="149"/>
      <c r="AJ48" s="149"/>
      <c r="AK48" s="151"/>
      <c r="AL48" s="61"/>
    </row>
    <row r="49" spans="2:38" s="1" customFormat="1" ht="21" customHeight="1">
      <c r="B49" s="62"/>
      <c r="C49" s="438"/>
      <c r="D49" s="439"/>
      <c r="E49" s="439"/>
      <c r="F49" s="439"/>
      <c r="G49" s="439"/>
      <c r="H49" s="439"/>
      <c r="I49" s="439"/>
      <c r="J49" s="439"/>
      <c r="K49" s="439"/>
      <c r="L49" s="439"/>
      <c r="M49" s="439"/>
      <c r="N49" s="439"/>
      <c r="O49" s="440"/>
      <c r="P49" s="347"/>
      <c r="Q49" s="166" t="s">
        <v>73</v>
      </c>
      <c r="R49" s="152"/>
      <c r="S49" s="152"/>
      <c r="T49" s="152"/>
      <c r="U49" s="152"/>
      <c r="V49" s="152"/>
      <c r="W49" s="152"/>
      <c r="X49" s="152"/>
      <c r="Y49" s="167"/>
      <c r="Z49" s="167"/>
      <c r="AA49" s="167" t="s">
        <v>98</v>
      </c>
      <c r="AB49" s="152"/>
      <c r="AC49" s="153"/>
      <c r="AD49" s="152"/>
      <c r="AE49" s="152"/>
      <c r="AF49" s="152"/>
      <c r="AG49" s="152"/>
      <c r="AH49" s="152"/>
      <c r="AI49" s="152"/>
      <c r="AJ49" s="152"/>
      <c r="AK49" s="154"/>
      <c r="AL49" s="61"/>
    </row>
    <row r="50" spans="2:38" ht="9" customHeight="1">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row>
  </sheetData>
  <sheetProtection algorithmName="SHA-512" hashValue="RtmFgKGGuhBi78F/2DLxyA04iBRFFSDKFFEN6D4hQe7CDNeADUBs6M2GIAM6cE6RWyLA8NUW+AHq/UCjAdFCrw==" saltValue="zMPR6p2sIjpUGWT7Fq7pjw==" spinCount="100000" sheet="1" objects="1" scenarios="1" selectLockedCells="1"/>
  <mergeCells count="20">
    <mergeCell ref="C47:O49"/>
    <mergeCell ref="C18:D18"/>
    <mergeCell ref="C25:D26"/>
    <mergeCell ref="C20:D21"/>
    <mergeCell ref="C22:D23"/>
    <mergeCell ref="C31:D31"/>
    <mergeCell ref="O18:Q18"/>
    <mergeCell ref="C40:J41"/>
    <mergeCell ref="C27:D29"/>
    <mergeCell ref="C32:H33"/>
    <mergeCell ref="I32:AK33"/>
    <mergeCell ref="E18:N18"/>
    <mergeCell ref="R18:AK18"/>
    <mergeCell ref="AF3:AK3"/>
    <mergeCell ref="L15:AK15"/>
    <mergeCell ref="L14:AK14"/>
    <mergeCell ref="C16:K16"/>
    <mergeCell ref="C15:K15"/>
    <mergeCell ref="C14:K14"/>
    <mergeCell ref="L16:AK16"/>
  </mergeCells>
  <phoneticPr fontId="3"/>
  <pageMargins left="0.6692913385826772" right="0.51181102362204722" top="0.59055118110236227" bottom="0.39370078740157483" header="0.39370078740157483" footer="0.19685039370078741"/>
  <pageSetup paperSize="9" scale="97" fitToHeight="0" orientation="portrait" r:id="rId1"/>
  <headerFooter alignWithMargins="0">
    <oddFooter>&amp;R&amp;5東武谷内田建設(株)　ご案内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1:BL45"/>
  <sheetViews>
    <sheetView showGridLines="0" view="pageBreakPreview" zoomScaleNormal="75" zoomScaleSheetLayoutView="100" workbookViewId="0">
      <pane ySplit="11" topLeftCell="A12" activePane="bottomLeft" state="frozen"/>
      <selection pane="bottomLeft" activeCell="AU18" sqref="AU18:BA18"/>
    </sheetView>
  </sheetViews>
  <sheetFormatPr defaultColWidth="2.625" defaultRowHeight="13.5"/>
  <cols>
    <col min="1" max="2" width="1.625" style="2" customWidth="1"/>
    <col min="3" max="3" width="2.625" style="2" customWidth="1"/>
    <col min="4" max="7" width="2.75" style="2" customWidth="1"/>
    <col min="8" max="52" width="2.625" style="2" customWidth="1"/>
    <col min="53" max="53" width="2.125" style="2" customWidth="1"/>
    <col min="54" max="54" width="1.625" style="2" customWidth="1"/>
    <col min="55" max="62" width="2.625" style="2"/>
    <col min="63" max="63" width="2.625" style="2" hidden="1" customWidth="1"/>
    <col min="64" max="64" width="6.5" style="2" hidden="1" customWidth="1"/>
    <col min="65" max="16384" width="2.625" style="2"/>
  </cols>
  <sheetData>
    <row r="1" spans="2:57" ht="8.25" customHeight="1"/>
    <row r="2" spans="2:57" ht="14.25" customHeight="1"/>
    <row r="3" spans="2:57" ht="15" customHeight="1"/>
    <row r="4" spans="2:57" ht="15" customHeight="1"/>
    <row r="5" spans="2:57" ht="15" customHeight="1"/>
    <row r="6" spans="2:57" ht="15" customHeight="1"/>
    <row r="7" spans="2:57" ht="15" customHeight="1"/>
    <row r="8" spans="2:57" ht="15" customHeight="1"/>
    <row r="9" spans="2:57" ht="15" customHeight="1"/>
    <row r="10" spans="2:57" ht="15" customHeight="1"/>
    <row r="11" spans="2:57" ht="8.25" customHeight="1"/>
    <row r="12" spans="2:57" ht="9" customHeight="1">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row>
    <row r="13" spans="2:57" ht="21.75" customHeight="1">
      <c r="B13" s="5"/>
      <c r="C13" s="6"/>
      <c r="D13" s="6"/>
      <c r="E13" s="6"/>
      <c r="F13" s="6"/>
      <c r="H13" s="354"/>
      <c r="I13" s="354"/>
      <c r="J13" s="354"/>
      <c r="K13" s="354"/>
      <c r="L13" s="354"/>
      <c r="M13" s="354"/>
      <c r="N13" s="354"/>
      <c r="O13" s="354"/>
      <c r="P13" s="354"/>
      <c r="Q13" s="354"/>
      <c r="R13" s="354"/>
      <c r="S13" s="354"/>
      <c r="T13" s="468" t="s">
        <v>47</v>
      </c>
      <c r="U13" s="468"/>
      <c r="V13" s="468"/>
      <c r="W13" s="468"/>
      <c r="X13" s="468"/>
      <c r="Y13" s="468"/>
      <c r="Z13" s="468"/>
      <c r="AA13" s="468"/>
      <c r="AB13" s="468"/>
      <c r="AC13" s="468"/>
      <c r="AD13" s="468"/>
      <c r="AE13" s="468"/>
      <c r="AF13" s="468"/>
      <c r="AG13" s="468"/>
      <c r="AH13" s="468"/>
      <c r="AI13" s="468"/>
      <c r="AJ13" s="354"/>
      <c r="AK13" s="354"/>
      <c r="AL13" s="354"/>
      <c r="AM13" s="354"/>
      <c r="AN13" s="354"/>
      <c r="AO13" s="354"/>
      <c r="AP13" s="354"/>
      <c r="AQ13" s="354"/>
      <c r="AR13" s="354"/>
      <c r="AS13" s="354"/>
      <c r="AT13" s="354"/>
      <c r="AU13" s="479" t="s">
        <v>41</v>
      </c>
      <c r="AV13" s="480"/>
      <c r="AW13" s="480"/>
      <c r="AX13" s="480"/>
      <c r="AY13" s="480"/>
      <c r="AZ13" s="480"/>
      <c r="BA13" s="481"/>
      <c r="BB13" s="7"/>
      <c r="BD13" s="363" t="s">
        <v>35</v>
      </c>
    </row>
    <row r="14" spans="2:57" ht="17.25">
      <c r="B14" s="7"/>
      <c r="C14" s="8" t="s">
        <v>5</v>
      </c>
      <c r="D14" s="9"/>
      <c r="E14" s="10"/>
      <c r="F14" s="10"/>
      <c r="G14" s="10"/>
      <c r="H14" s="10"/>
      <c r="I14" s="10"/>
      <c r="J14" s="10"/>
      <c r="K14" s="10"/>
      <c r="L14" s="10"/>
      <c r="M14" s="10"/>
      <c r="N14" s="10"/>
      <c r="O14" s="10"/>
      <c r="P14" s="10"/>
      <c r="Q14" s="10"/>
      <c r="R14" s="10"/>
      <c r="S14" s="10"/>
      <c r="T14" s="13"/>
      <c r="U14" s="42"/>
      <c r="V14" s="42"/>
      <c r="W14" s="42"/>
      <c r="X14" s="43"/>
      <c r="Y14" s="43"/>
      <c r="Z14" s="45"/>
      <c r="AA14" s="44"/>
      <c r="AB14" s="45"/>
      <c r="AC14" s="44"/>
      <c r="AD14" s="45"/>
      <c r="AE14" s="44"/>
      <c r="AF14" s="42"/>
      <c r="AG14" s="42"/>
      <c r="AH14" s="42"/>
      <c r="AI14" s="42"/>
      <c r="AJ14" s="11"/>
      <c r="AK14" s="11"/>
      <c r="AL14" s="11"/>
      <c r="AM14" s="11"/>
      <c r="AN14" s="11"/>
      <c r="AO14" s="11"/>
      <c r="AP14" s="11"/>
      <c r="AQ14" s="11"/>
      <c r="AR14" s="11"/>
      <c r="AS14" s="83"/>
      <c r="AT14" s="83"/>
      <c r="AU14" s="83"/>
      <c r="AV14" s="83"/>
      <c r="AW14" s="83"/>
      <c r="AX14" s="482"/>
      <c r="AY14" s="482"/>
      <c r="AZ14" s="482"/>
      <c r="BA14" s="482"/>
      <c r="BB14" s="12"/>
      <c r="BE14" s="363" t="s">
        <v>35</v>
      </c>
    </row>
    <row r="15" spans="2:57" ht="17.25">
      <c r="B15" s="7"/>
      <c r="C15" s="8"/>
      <c r="D15" s="9"/>
      <c r="E15" s="10"/>
      <c r="F15" s="10"/>
      <c r="G15" s="10"/>
      <c r="H15" s="10"/>
      <c r="I15" s="10"/>
      <c r="J15" s="10"/>
      <c r="K15" s="10"/>
      <c r="L15" s="10"/>
      <c r="M15" s="10"/>
      <c r="N15" s="10"/>
      <c r="O15" s="10"/>
      <c r="P15" s="10"/>
      <c r="Q15" s="10"/>
      <c r="R15" s="10"/>
      <c r="S15" s="10"/>
      <c r="T15" s="13"/>
      <c r="U15" s="42"/>
      <c r="V15" s="42"/>
      <c r="W15" s="42"/>
      <c r="X15" s="43"/>
      <c r="Y15" s="43"/>
      <c r="Z15" s="45"/>
      <c r="AA15" s="44"/>
      <c r="AB15" s="45"/>
      <c r="AC15" s="44"/>
      <c r="AD15" s="45"/>
      <c r="AE15" s="44"/>
      <c r="AF15" s="42"/>
      <c r="AG15" s="42"/>
      <c r="AH15" s="42"/>
      <c r="AI15" s="42"/>
      <c r="AJ15" s="11"/>
      <c r="AK15" s="11"/>
      <c r="AL15" s="11"/>
      <c r="AM15" s="11"/>
      <c r="AN15" s="11"/>
      <c r="AO15" s="11"/>
      <c r="AP15" s="11"/>
      <c r="AQ15" s="11"/>
      <c r="AR15" s="11"/>
      <c r="AS15" s="83"/>
      <c r="AT15" s="83"/>
      <c r="AU15" s="83"/>
      <c r="AV15" s="83"/>
      <c r="AW15" s="83"/>
      <c r="AX15" s="356"/>
      <c r="AY15" s="356"/>
      <c r="AZ15" s="356"/>
      <c r="BA15" s="356"/>
      <c r="BB15" s="12"/>
      <c r="BE15" s="363"/>
    </row>
    <row r="16" spans="2:57" ht="15" customHeight="1">
      <c r="B16" s="12"/>
      <c r="C16" s="9"/>
      <c r="D16" s="63" t="s">
        <v>6</v>
      </c>
      <c r="E16" s="9"/>
      <c r="F16" s="9"/>
      <c r="G16" s="9"/>
      <c r="H16" s="9"/>
      <c r="I16" s="9"/>
      <c r="J16" s="9"/>
      <c r="K16" s="9"/>
      <c r="L16" s="9"/>
      <c r="M16" s="9"/>
      <c r="N16" s="9"/>
      <c r="O16" s="9"/>
      <c r="P16" s="9"/>
      <c r="Q16" s="9"/>
      <c r="R16" s="10"/>
      <c r="S16" s="10"/>
      <c r="T16" s="10"/>
      <c r="U16" s="10"/>
      <c r="V16" s="10"/>
      <c r="W16" s="10"/>
      <c r="X16" s="10"/>
      <c r="Y16" s="10"/>
      <c r="Z16" s="10"/>
      <c r="AA16" s="10"/>
      <c r="AB16" s="10"/>
      <c r="AC16" s="10"/>
      <c r="AD16" s="10"/>
      <c r="AE16" s="10"/>
      <c r="AF16" s="10"/>
      <c r="AG16" s="10"/>
      <c r="AH16" s="10"/>
      <c r="AI16" s="10"/>
      <c r="AJ16" s="10"/>
      <c r="AK16" s="10"/>
      <c r="AL16" s="10"/>
      <c r="AM16" s="10"/>
      <c r="AN16" s="10"/>
      <c r="BB16" s="10"/>
    </row>
    <row r="17" spans="2:64" ht="15" customHeight="1" thickBot="1">
      <c r="B17" s="12"/>
      <c r="C17" s="9"/>
      <c r="D17" s="63"/>
      <c r="E17" s="9"/>
      <c r="F17" s="9"/>
      <c r="G17" s="9"/>
      <c r="H17" s="9"/>
      <c r="I17" s="9"/>
      <c r="J17" s="9"/>
      <c r="K17" s="9"/>
      <c r="L17" s="9"/>
      <c r="M17" s="9"/>
      <c r="N17" s="9"/>
      <c r="O17" s="9"/>
      <c r="P17" s="9"/>
      <c r="Q17" s="9"/>
      <c r="R17" s="10"/>
      <c r="S17" s="10"/>
      <c r="T17" s="10"/>
      <c r="U17" s="10"/>
      <c r="V17" s="10"/>
      <c r="W17" s="10"/>
      <c r="X17" s="10"/>
      <c r="Y17" s="10"/>
      <c r="Z17" s="10"/>
      <c r="AA17" s="10"/>
      <c r="AB17" s="10"/>
      <c r="AC17" s="10"/>
      <c r="AD17" s="10"/>
      <c r="AE17" s="10"/>
      <c r="AF17" s="10"/>
      <c r="AG17" s="10"/>
      <c r="AH17" s="10"/>
      <c r="AI17" s="10"/>
      <c r="AJ17" s="10"/>
      <c r="AK17" s="10"/>
      <c r="AL17" s="10"/>
      <c r="AM17" s="10"/>
      <c r="AN17" s="10"/>
      <c r="BB17" s="10"/>
    </row>
    <row r="18" spans="2:64" ht="16.149999999999999" customHeight="1">
      <c r="B18" s="12"/>
      <c r="C18" s="513" t="s">
        <v>58</v>
      </c>
      <c r="D18" s="514"/>
      <c r="E18" s="514"/>
      <c r="F18" s="514"/>
      <c r="G18" s="514"/>
      <c r="H18" s="515"/>
      <c r="I18" s="546" t="str">
        <f>IF(SUM(U22:Z25)=0,"",SUM(U22:Z25))</f>
        <v/>
      </c>
      <c r="J18" s="547"/>
      <c r="K18" s="547"/>
      <c r="L18" s="547"/>
      <c r="M18" s="547"/>
      <c r="N18" s="547"/>
      <c r="O18" s="547"/>
      <c r="P18" s="547"/>
      <c r="Q18" s="547"/>
      <c r="R18" s="547"/>
      <c r="S18" s="550" t="s">
        <v>8</v>
      </c>
      <c r="T18" s="551"/>
      <c r="U18" s="10"/>
      <c r="V18" s="10"/>
      <c r="W18" s="10"/>
      <c r="X18" s="10"/>
      <c r="Y18" s="10"/>
      <c r="Z18" s="10"/>
      <c r="AA18" s="10"/>
      <c r="AB18" s="10"/>
      <c r="AC18" s="10"/>
      <c r="AD18" s="10"/>
      <c r="AE18" s="10"/>
      <c r="AF18" s="10"/>
      <c r="AG18" s="10"/>
      <c r="AH18" s="10"/>
      <c r="AI18" s="10"/>
      <c r="AJ18" s="10"/>
      <c r="AK18" s="10"/>
      <c r="AL18" s="10"/>
      <c r="AM18" s="10"/>
      <c r="AN18" s="10"/>
      <c r="AO18" s="72"/>
      <c r="AP18" s="469" t="s">
        <v>39</v>
      </c>
      <c r="AQ18" s="470"/>
      <c r="AR18" s="470"/>
      <c r="AS18" s="470"/>
      <c r="AT18" s="73"/>
      <c r="AU18" s="471"/>
      <c r="AV18" s="472"/>
      <c r="AW18" s="472"/>
      <c r="AX18" s="472"/>
      <c r="AY18" s="472"/>
      <c r="AZ18" s="472"/>
      <c r="BA18" s="473"/>
      <c r="BB18" s="10"/>
    </row>
    <row r="19" spans="2:64" ht="16.149999999999999" customHeight="1" thickBot="1">
      <c r="B19" s="10"/>
      <c r="C19" s="516"/>
      <c r="D19" s="517"/>
      <c r="E19" s="517"/>
      <c r="F19" s="517"/>
      <c r="G19" s="517"/>
      <c r="H19" s="518"/>
      <c r="I19" s="548"/>
      <c r="J19" s="549"/>
      <c r="K19" s="549"/>
      <c r="L19" s="549"/>
      <c r="M19" s="549"/>
      <c r="N19" s="549"/>
      <c r="O19" s="549"/>
      <c r="P19" s="549"/>
      <c r="Q19" s="549"/>
      <c r="R19" s="549"/>
      <c r="S19" s="552"/>
      <c r="T19" s="553"/>
      <c r="U19" s="10"/>
      <c r="V19" s="10"/>
      <c r="W19" s="10"/>
      <c r="X19" s="10"/>
      <c r="Y19" s="10"/>
      <c r="Z19" s="10"/>
      <c r="AA19" s="10"/>
      <c r="AB19" s="10"/>
      <c r="AC19" s="10"/>
      <c r="AD19" s="10"/>
      <c r="AE19" s="10"/>
      <c r="AF19" s="10"/>
      <c r="AG19" s="10"/>
      <c r="AH19" s="10"/>
      <c r="AI19" s="10"/>
      <c r="AJ19" s="10"/>
      <c r="AK19" s="10"/>
      <c r="AL19" s="10"/>
      <c r="AM19" s="10"/>
      <c r="AN19" s="10"/>
      <c r="AO19" s="74"/>
      <c r="AP19" s="474" t="s">
        <v>45</v>
      </c>
      <c r="AQ19" s="475"/>
      <c r="AR19" s="475"/>
      <c r="AS19" s="475"/>
      <c r="AT19" s="75"/>
      <c r="AU19" s="476"/>
      <c r="AV19" s="477"/>
      <c r="AW19" s="477"/>
      <c r="AX19" s="477"/>
      <c r="AY19" s="477"/>
      <c r="AZ19" s="477"/>
      <c r="BA19" s="478"/>
      <c r="BB19" s="10"/>
      <c r="BE19" s="363" t="s">
        <v>35</v>
      </c>
    </row>
    <row r="20" spans="2:64" ht="15" customHeight="1">
      <c r="B20" s="10"/>
      <c r="U20" s="7"/>
      <c r="V20" s="7"/>
      <c r="W20" s="7"/>
      <c r="X20" s="7"/>
      <c r="Y20" s="7"/>
      <c r="Z20" s="80" t="s">
        <v>64</v>
      </c>
      <c r="AA20" s="7"/>
      <c r="AB20" s="7"/>
      <c r="AC20" s="7"/>
      <c r="AD20" s="7"/>
      <c r="AE20" s="7"/>
      <c r="AF20" s="7"/>
      <c r="AG20" s="7"/>
      <c r="AH20" s="14"/>
      <c r="AI20" s="14"/>
      <c r="AJ20" s="14"/>
      <c r="AK20" s="14"/>
      <c r="AL20" s="14"/>
      <c r="AM20" s="14"/>
      <c r="AN20" s="14"/>
      <c r="AO20" s="14"/>
      <c r="AP20" s="14"/>
      <c r="AQ20" s="14"/>
      <c r="AR20" s="14"/>
      <c r="AS20" s="14"/>
      <c r="AT20" s="14"/>
      <c r="AU20" s="14"/>
      <c r="AV20" s="14"/>
      <c r="AW20" s="14"/>
      <c r="AX20" s="14"/>
      <c r="AY20" s="14"/>
      <c r="AZ20" s="14"/>
      <c r="BA20" s="14"/>
      <c r="BB20" s="7"/>
      <c r="BE20" s="363" t="s">
        <v>35</v>
      </c>
    </row>
    <row r="21" spans="2:64" ht="16.899999999999999" customHeight="1">
      <c r="B21" s="7"/>
      <c r="C21" s="557" t="s">
        <v>54</v>
      </c>
      <c r="D21" s="558"/>
      <c r="E21" s="558"/>
      <c r="F21" s="558"/>
      <c r="G21" s="558"/>
      <c r="H21" s="559"/>
      <c r="I21" s="560" t="s">
        <v>55</v>
      </c>
      <c r="J21" s="561"/>
      <c r="K21" s="561"/>
      <c r="L21" s="561"/>
      <c r="M21" s="561"/>
      <c r="N21" s="562"/>
      <c r="O21" s="560" t="s">
        <v>56</v>
      </c>
      <c r="P21" s="561"/>
      <c r="Q21" s="561"/>
      <c r="R21" s="561"/>
      <c r="S21" s="561"/>
      <c r="T21" s="562"/>
      <c r="U21" s="563" t="s">
        <v>57</v>
      </c>
      <c r="V21" s="558"/>
      <c r="W21" s="558"/>
      <c r="X21" s="558"/>
      <c r="Y21" s="558"/>
      <c r="Z21" s="564"/>
      <c r="AA21" s="15"/>
      <c r="AB21" s="604" t="s">
        <v>66</v>
      </c>
      <c r="AC21" s="555"/>
      <c r="AD21" s="555"/>
      <c r="AE21" s="555"/>
      <c r="AF21" s="555"/>
      <c r="AG21" s="556"/>
      <c r="AH21" s="602"/>
      <c r="AI21" s="602"/>
      <c r="AJ21" s="602"/>
      <c r="AK21" s="602"/>
      <c r="AL21" s="602"/>
      <c r="AM21" s="602"/>
      <c r="AN21" s="603"/>
      <c r="AO21" s="554" t="s">
        <v>48</v>
      </c>
      <c r="AP21" s="555"/>
      <c r="AQ21" s="555"/>
      <c r="AR21" s="555"/>
      <c r="AS21" s="555"/>
      <c r="AT21" s="556"/>
      <c r="AU21" s="581"/>
      <c r="AV21" s="582"/>
      <c r="AW21" s="582"/>
      <c r="AX21" s="582"/>
      <c r="AY21" s="582"/>
      <c r="AZ21" s="582"/>
      <c r="BA21" s="583"/>
      <c r="BB21" s="11"/>
    </row>
    <row r="22" spans="2:64" ht="16.899999999999999" customHeight="1">
      <c r="B22" s="11"/>
      <c r="C22" s="599" t="s">
        <v>50</v>
      </c>
      <c r="D22" s="600"/>
      <c r="E22" s="600"/>
      <c r="F22" s="600"/>
      <c r="G22" s="600"/>
      <c r="H22" s="601"/>
      <c r="I22" s="568" t="str">
        <f>IFERROR(IF(SUMIF($AL$33:$AM$38,"10%",$AN$33:$AT$38)=0,"",SUMIF($AL$33:$AM$38,"10%",$AN$33:$AT$38)),"")</f>
        <v/>
      </c>
      <c r="J22" s="569"/>
      <c r="K22" s="569"/>
      <c r="L22" s="569"/>
      <c r="M22" s="569"/>
      <c r="N22" s="570"/>
      <c r="O22" s="571" t="str">
        <f>IF(O26="","",BL22)</f>
        <v/>
      </c>
      <c r="P22" s="572"/>
      <c r="Q22" s="572"/>
      <c r="R22" s="572"/>
      <c r="S22" s="572"/>
      <c r="T22" s="573"/>
      <c r="U22" s="568" t="str">
        <f>IF(SUM(I22:T22)=0,"",SUM(I22:T22))</f>
        <v/>
      </c>
      <c r="V22" s="569"/>
      <c r="W22" s="569"/>
      <c r="X22" s="569"/>
      <c r="Y22" s="569"/>
      <c r="Z22" s="590"/>
      <c r="AA22" s="15"/>
      <c r="AB22" s="64"/>
      <c r="AC22" s="502" t="s">
        <v>7</v>
      </c>
      <c r="AD22" s="503"/>
      <c r="AE22" s="503"/>
      <c r="AF22" s="503"/>
      <c r="AG22" s="65"/>
      <c r="AH22" s="577"/>
      <c r="AI22" s="578"/>
      <c r="AJ22" s="578"/>
      <c r="AK22" s="578"/>
      <c r="AL22" s="578"/>
      <c r="AM22" s="578"/>
      <c r="AN22" s="578"/>
      <c r="AO22" s="579"/>
      <c r="AP22" s="579"/>
      <c r="AQ22" s="579"/>
      <c r="AR22" s="579"/>
      <c r="AS22" s="579"/>
      <c r="AT22" s="579"/>
      <c r="AU22" s="579"/>
      <c r="AV22" s="579"/>
      <c r="AW22" s="579"/>
      <c r="AX22" s="579"/>
      <c r="AY22" s="584" t="s">
        <v>49</v>
      </c>
      <c r="AZ22" s="584"/>
      <c r="BA22" s="585"/>
      <c r="BB22" s="7"/>
      <c r="BK22" s="2">
        <f>IF($O$26="切り上げ",1,IF($O$26="切り捨て",2,IF($O$26="四捨五入",3)))</f>
        <v>3</v>
      </c>
      <c r="BL22" s="2" t="str">
        <f>IF(I22="","",IF(BK22=1,ROUNDUP(I22*0.1,0),IF(BK22=2,ROUNDDOWN(I22*0.1,0),IF(BK22=3,ROUND(I22*0.1,0)))))</f>
        <v/>
      </c>
    </row>
    <row r="23" spans="2:64" ht="16.899999999999999" customHeight="1">
      <c r="B23" s="7"/>
      <c r="C23" s="565" t="s">
        <v>51</v>
      </c>
      <c r="D23" s="566"/>
      <c r="E23" s="566"/>
      <c r="F23" s="566"/>
      <c r="G23" s="566"/>
      <c r="H23" s="567"/>
      <c r="I23" s="568" t="str">
        <f>IFERROR(IF(SUMIF($AL$33:$AM$38,"8%",$AN$33:$AT$38)=0,"",SUMIF($AL$33:$AM$38,"8%",$AN$33:$AT$38)),"")</f>
        <v/>
      </c>
      <c r="J23" s="569"/>
      <c r="K23" s="569"/>
      <c r="L23" s="569"/>
      <c r="M23" s="569"/>
      <c r="N23" s="570"/>
      <c r="O23" s="571" t="str">
        <f>IF(O26="","",BL23)</f>
        <v/>
      </c>
      <c r="P23" s="572"/>
      <c r="Q23" s="572"/>
      <c r="R23" s="572"/>
      <c r="S23" s="572"/>
      <c r="T23" s="573"/>
      <c r="U23" s="574" t="str">
        <f t="shared" ref="U23:U25" si="0">IF(SUM(I23:T23)=0,"",SUM(I23:T23))</f>
        <v/>
      </c>
      <c r="V23" s="575"/>
      <c r="W23" s="575"/>
      <c r="X23" s="575"/>
      <c r="Y23" s="575"/>
      <c r="Z23" s="576"/>
      <c r="AA23" s="15"/>
      <c r="AB23" s="66"/>
      <c r="AC23" s="504"/>
      <c r="AD23" s="504"/>
      <c r="AE23" s="504"/>
      <c r="AF23" s="504"/>
      <c r="AG23" s="67"/>
      <c r="AH23" s="580"/>
      <c r="AI23" s="579"/>
      <c r="AJ23" s="579"/>
      <c r="AK23" s="579"/>
      <c r="AL23" s="579"/>
      <c r="AM23" s="579"/>
      <c r="AN23" s="579"/>
      <c r="AO23" s="579"/>
      <c r="AP23" s="579"/>
      <c r="AQ23" s="579"/>
      <c r="AR23" s="579"/>
      <c r="AS23" s="579"/>
      <c r="AT23" s="579"/>
      <c r="AU23" s="579"/>
      <c r="AV23" s="579"/>
      <c r="AW23" s="579"/>
      <c r="AX23" s="579"/>
      <c r="AY23" s="586"/>
      <c r="AZ23" s="586"/>
      <c r="BA23" s="587"/>
      <c r="BB23" s="7"/>
      <c r="BK23" s="2">
        <f t="shared" ref="BK23:BK24" si="1">IF($O$26="切り上げ",1,IF($O$26="切り捨て",2,IF($O$26="四捨五入",3)))</f>
        <v>3</v>
      </c>
      <c r="BL23" s="2" t="str">
        <f>IF(I23="","",IF(BK23=1,ROUNDUP(I23*0.08,0),IF(BK23=2,ROUNDDOWN(I23*0.08,0),IF(BK23=3,ROUND(I23*0.08,0)))))</f>
        <v/>
      </c>
    </row>
    <row r="24" spans="2:64" ht="16.899999999999999" customHeight="1">
      <c r="B24" s="7"/>
      <c r="C24" s="565" t="s">
        <v>52</v>
      </c>
      <c r="D24" s="566"/>
      <c r="E24" s="566"/>
      <c r="F24" s="566"/>
      <c r="G24" s="566"/>
      <c r="H24" s="567"/>
      <c r="I24" s="568" t="str">
        <f>IFERROR(IF(SUMIF($AL$33:$AM$38,"軽8%",$AN$33:$AT$38)=0,"",SUMIF($AL$33:$AM$38,"軽8%",$AN$33:$AT$38)),"")</f>
        <v/>
      </c>
      <c r="J24" s="569"/>
      <c r="K24" s="569"/>
      <c r="L24" s="569"/>
      <c r="M24" s="569"/>
      <c r="N24" s="570"/>
      <c r="O24" s="571" t="str">
        <f>IF(O26="","",BL24)</f>
        <v/>
      </c>
      <c r="P24" s="572"/>
      <c r="Q24" s="572"/>
      <c r="R24" s="572"/>
      <c r="S24" s="572"/>
      <c r="T24" s="573"/>
      <c r="U24" s="574" t="str">
        <f>IF(SUM(I24:T24)=0,"",SUM(I24:T24))</f>
        <v/>
      </c>
      <c r="V24" s="575"/>
      <c r="W24" s="575"/>
      <c r="X24" s="575"/>
      <c r="Y24" s="575"/>
      <c r="Z24" s="576"/>
      <c r="AA24" s="15"/>
      <c r="AB24" s="68"/>
      <c r="AC24" s="505"/>
      <c r="AD24" s="505"/>
      <c r="AE24" s="505"/>
      <c r="AF24" s="505"/>
      <c r="AG24" s="69"/>
      <c r="AH24" s="615"/>
      <c r="AI24" s="616"/>
      <c r="AJ24" s="616"/>
      <c r="AK24" s="616"/>
      <c r="AL24" s="616"/>
      <c r="AM24" s="616"/>
      <c r="AN24" s="616"/>
      <c r="AO24" s="616"/>
      <c r="AP24" s="616"/>
      <c r="AQ24" s="616"/>
      <c r="AR24" s="616"/>
      <c r="AS24" s="616"/>
      <c r="AT24" s="616"/>
      <c r="AU24" s="616"/>
      <c r="AV24" s="616"/>
      <c r="AW24" s="616"/>
      <c r="AX24" s="616"/>
      <c r="AY24" s="588"/>
      <c r="AZ24" s="588"/>
      <c r="BA24" s="589"/>
      <c r="BB24" s="7"/>
      <c r="BK24" s="2">
        <f t="shared" si="1"/>
        <v>3</v>
      </c>
      <c r="BL24" s="2" t="str">
        <f>IF(I24="","",IF(BK24=1,ROUNDUP(I24*0.08,0),IF(BK24=2,ROUNDDOWN(I24*0.08,0),IF(BK24=3,ROUND(I24*0.08,0)))))</f>
        <v/>
      </c>
    </row>
    <row r="25" spans="2:64" ht="16.899999999999999" customHeight="1">
      <c r="B25" s="7"/>
      <c r="C25" s="605" t="s">
        <v>53</v>
      </c>
      <c r="D25" s="606"/>
      <c r="E25" s="606"/>
      <c r="F25" s="606"/>
      <c r="G25" s="606"/>
      <c r="H25" s="607"/>
      <c r="I25" s="608" t="str">
        <f>IFERROR(IF(SUMIF($AL$33:$AM$38,"非",$AN$33:$AT$38)+SUMIF($AL$33:$AM$38,"不",$AN$33:$AT$38)=0,"",SUMIF($AL$33:$AM$38,"非",$AN$33:$AT$38)+SUMIF($AL$33:$AM$38,"不",$AN$33:$AT$38)),"")</f>
        <v/>
      </c>
      <c r="J25" s="609"/>
      <c r="K25" s="609"/>
      <c r="L25" s="609"/>
      <c r="M25" s="609"/>
      <c r="N25" s="610"/>
      <c r="O25" s="611" t="str">
        <f>IF(I25="","",ROUND(I25*0,0))</f>
        <v/>
      </c>
      <c r="P25" s="612"/>
      <c r="Q25" s="612"/>
      <c r="R25" s="612"/>
      <c r="S25" s="612"/>
      <c r="T25" s="613"/>
      <c r="U25" s="608" t="str">
        <f t="shared" si="0"/>
        <v/>
      </c>
      <c r="V25" s="609"/>
      <c r="W25" s="609"/>
      <c r="X25" s="609"/>
      <c r="Y25" s="609"/>
      <c r="Z25" s="614"/>
      <c r="AA25" s="15"/>
      <c r="AB25" s="66"/>
      <c r="AC25" s="512" t="s">
        <v>9</v>
      </c>
      <c r="AD25" s="504"/>
      <c r="AE25" s="504"/>
      <c r="AF25" s="504"/>
      <c r="AG25" s="67"/>
      <c r="AH25" s="506"/>
      <c r="AI25" s="507"/>
      <c r="AJ25" s="507"/>
      <c r="AK25" s="507"/>
      <c r="AL25" s="507"/>
      <c r="AM25" s="507"/>
      <c r="AN25" s="507"/>
      <c r="AO25" s="56"/>
      <c r="AP25" s="56"/>
      <c r="AQ25" s="56"/>
      <c r="AR25" s="56"/>
      <c r="AS25" s="56"/>
      <c r="AT25" s="56"/>
      <c r="AU25" s="56"/>
      <c r="AV25" s="56"/>
      <c r="AW25" s="56"/>
      <c r="AX25" s="56"/>
      <c r="AY25" s="56"/>
      <c r="AZ25" s="56"/>
      <c r="BA25" s="57"/>
      <c r="BB25" s="16"/>
    </row>
    <row r="26" spans="2:64" ht="16.899999999999999" customHeight="1">
      <c r="B26" s="16"/>
      <c r="C26" s="16"/>
      <c r="D26" s="16"/>
      <c r="E26" s="16"/>
      <c r="F26" s="16"/>
      <c r="G26" s="16"/>
      <c r="H26" s="16"/>
      <c r="I26" s="17"/>
      <c r="J26" s="620" t="s">
        <v>77</v>
      </c>
      <c r="K26" s="620"/>
      <c r="L26" s="620"/>
      <c r="M26" s="620"/>
      <c r="N26" s="620"/>
      <c r="O26" s="621" t="s">
        <v>79</v>
      </c>
      <c r="P26" s="621"/>
      <c r="Q26" s="621"/>
      <c r="R26" s="621"/>
      <c r="S26" s="621"/>
      <c r="T26" s="621"/>
      <c r="U26" s="18"/>
      <c r="V26" s="18"/>
      <c r="W26" s="18"/>
      <c r="X26" s="18"/>
      <c r="Y26" s="18"/>
      <c r="Z26" s="18"/>
      <c r="AA26" s="15"/>
      <c r="AB26" s="66"/>
      <c r="AC26" s="504"/>
      <c r="AD26" s="504"/>
      <c r="AE26" s="504"/>
      <c r="AF26" s="504"/>
      <c r="AG26" s="67"/>
      <c r="AH26" s="508"/>
      <c r="AI26" s="509"/>
      <c r="AJ26" s="509"/>
      <c r="AK26" s="509"/>
      <c r="AL26" s="509"/>
      <c r="AM26" s="509"/>
      <c r="AN26" s="509"/>
      <c r="AO26" s="509"/>
      <c r="AP26" s="509"/>
      <c r="AQ26" s="509"/>
      <c r="AR26" s="509"/>
      <c r="AS26" s="509"/>
      <c r="AT26" s="509"/>
      <c r="AU26" s="509"/>
      <c r="AV26" s="509"/>
      <c r="AW26" s="509"/>
      <c r="AX26" s="509"/>
      <c r="AY26" s="509"/>
      <c r="AZ26" s="509"/>
      <c r="BA26" s="58"/>
      <c r="BB26" s="16"/>
    </row>
    <row r="27" spans="2:64" ht="16.899999999999999" customHeight="1">
      <c r="B27" s="16"/>
      <c r="C27" s="617" t="s">
        <v>59</v>
      </c>
      <c r="D27" s="618"/>
      <c r="E27" s="618"/>
      <c r="F27" s="618"/>
      <c r="G27" s="618"/>
      <c r="H27" s="619"/>
      <c r="I27" s="596"/>
      <c r="J27" s="597"/>
      <c r="K27" s="597"/>
      <c r="L27" s="597"/>
      <c r="M27" s="597"/>
      <c r="N27" s="597"/>
      <c r="O27" s="598"/>
      <c r="P27" s="554" t="s">
        <v>42</v>
      </c>
      <c r="Q27" s="594"/>
      <c r="R27" s="594"/>
      <c r="S27" s="595"/>
      <c r="T27" s="591"/>
      <c r="U27" s="592"/>
      <c r="V27" s="592"/>
      <c r="W27" s="592"/>
      <c r="X27" s="592"/>
      <c r="Y27" s="592"/>
      <c r="Z27" s="593"/>
      <c r="AA27" s="15"/>
      <c r="AB27" s="68"/>
      <c r="AC27" s="505"/>
      <c r="AD27" s="505"/>
      <c r="AE27" s="505"/>
      <c r="AF27" s="505"/>
      <c r="AG27" s="69"/>
      <c r="AH27" s="510"/>
      <c r="AI27" s="511"/>
      <c r="AJ27" s="511"/>
      <c r="AK27" s="511"/>
      <c r="AL27" s="511"/>
      <c r="AM27" s="511"/>
      <c r="AN27" s="511"/>
      <c r="AO27" s="511"/>
      <c r="AP27" s="511"/>
      <c r="AQ27" s="511"/>
      <c r="AR27" s="511"/>
      <c r="AS27" s="511"/>
      <c r="AT27" s="511"/>
      <c r="AU27" s="511"/>
      <c r="AV27" s="511"/>
      <c r="AW27" s="511"/>
      <c r="AX27" s="511"/>
      <c r="AY27" s="511"/>
      <c r="AZ27" s="511"/>
      <c r="BA27" s="59"/>
      <c r="BB27" s="7"/>
    </row>
    <row r="28" spans="2:64" ht="16.899999999999999" customHeight="1">
      <c r="B28" s="7"/>
      <c r="C28" s="645" t="s">
        <v>60</v>
      </c>
      <c r="D28" s="646"/>
      <c r="E28" s="646"/>
      <c r="F28" s="646"/>
      <c r="G28" s="646"/>
      <c r="H28" s="647"/>
      <c r="I28" s="662"/>
      <c r="J28" s="663"/>
      <c r="K28" s="663"/>
      <c r="L28" s="663"/>
      <c r="M28" s="663"/>
      <c r="N28" s="663"/>
      <c r="O28" s="663"/>
      <c r="P28" s="663"/>
      <c r="Q28" s="663"/>
      <c r="R28" s="663"/>
      <c r="S28" s="663"/>
      <c r="T28" s="663"/>
      <c r="U28" s="663"/>
      <c r="V28" s="663"/>
      <c r="W28" s="663"/>
      <c r="X28" s="663"/>
      <c r="Y28" s="663"/>
      <c r="Z28" s="664"/>
      <c r="AA28" s="15"/>
      <c r="AB28" s="70"/>
      <c r="AC28" s="500" t="s">
        <v>10</v>
      </c>
      <c r="AD28" s="501"/>
      <c r="AE28" s="501"/>
      <c r="AF28" s="501"/>
      <c r="AG28" s="348"/>
      <c r="AH28" s="496"/>
      <c r="AI28" s="496"/>
      <c r="AJ28" s="496"/>
      <c r="AK28" s="496"/>
      <c r="AL28" s="496"/>
      <c r="AM28" s="496"/>
      <c r="AN28" s="496"/>
      <c r="AO28" s="76"/>
      <c r="AP28" s="497" t="s">
        <v>11</v>
      </c>
      <c r="AQ28" s="498"/>
      <c r="AR28" s="498"/>
      <c r="AS28" s="499"/>
      <c r="AT28" s="77"/>
      <c r="AU28" s="496"/>
      <c r="AV28" s="496"/>
      <c r="AW28" s="496"/>
      <c r="AX28" s="496"/>
      <c r="AY28" s="496"/>
      <c r="AZ28" s="496"/>
      <c r="BA28" s="658"/>
      <c r="BB28" s="7"/>
    </row>
    <row r="29" spans="2:64" ht="16.899999999999999" customHeight="1">
      <c r="B29" s="7"/>
      <c r="C29" s="642" t="s">
        <v>61</v>
      </c>
      <c r="D29" s="643"/>
      <c r="E29" s="643"/>
      <c r="F29" s="643"/>
      <c r="G29" s="643"/>
      <c r="H29" s="644"/>
      <c r="I29" s="662"/>
      <c r="J29" s="663"/>
      <c r="K29" s="663"/>
      <c r="L29" s="663"/>
      <c r="M29" s="663"/>
      <c r="N29" s="663"/>
      <c r="O29" s="663"/>
      <c r="P29" s="663"/>
      <c r="Q29" s="663"/>
      <c r="R29" s="663"/>
      <c r="S29" s="663"/>
      <c r="T29" s="663"/>
      <c r="U29" s="663"/>
      <c r="V29" s="663"/>
      <c r="W29" s="663"/>
      <c r="X29" s="663"/>
      <c r="Y29" s="663"/>
      <c r="Z29" s="664"/>
      <c r="AA29" s="15"/>
      <c r="AB29" s="70"/>
      <c r="AC29" s="500" t="s">
        <v>12</v>
      </c>
      <c r="AD29" s="501"/>
      <c r="AE29" s="501"/>
      <c r="AF29" s="501"/>
      <c r="AG29" s="348"/>
      <c r="AH29" s="651"/>
      <c r="AI29" s="651"/>
      <c r="AJ29" s="651"/>
      <c r="AK29" s="651"/>
      <c r="AL29" s="651"/>
      <c r="AM29" s="651"/>
      <c r="AN29" s="651"/>
      <c r="AO29" s="78"/>
      <c r="AP29" s="500" t="s">
        <v>13</v>
      </c>
      <c r="AQ29" s="500"/>
      <c r="AR29" s="500"/>
      <c r="AS29" s="500"/>
      <c r="AT29" s="79"/>
      <c r="AU29" s="651"/>
      <c r="AV29" s="651"/>
      <c r="AW29" s="651"/>
      <c r="AX29" s="651"/>
      <c r="AY29" s="651"/>
      <c r="AZ29" s="651"/>
      <c r="BA29" s="652"/>
      <c r="BB29" s="7"/>
    </row>
    <row r="30" spans="2:64" ht="16.899999999999999" customHeight="1">
      <c r="B30" s="7"/>
      <c r="C30" s="639" t="s">
        <v>63</v>
      </c>
      <c r="D30" s="640"/>
      <c r="E30" s="640"/>
      <c r="F30" s="640"/>
      <c r="G30" s="640"/>
      <c r="H30" s="641"/>
      <c r="I30" s="659"/>
      <c r="J30" s="660"/>
      <c r="K30" s="660"/>
      <c r="L30" s="660"/>
      <c r="M30" s="660"/>
      <c r="N30" s="660"/>
      <c r="O30" s="660"/>
      <c r="P30" s="660"/>
      <c r="Q30" s="660"/>
      <c r="R30" s="660"/>
      <c r="S30" s="660"/>
      <c r="T30" s="660"/>
      <c r="U30" s="660"/>
      <c r="V30" s="660"/>
      <c r="W30" s="660"/>
      <c r="X30" s="660"/>
      <c r="Y30" s="660"/>
      <c r="Z30" s="661"/>
      <c r="AA30" s="15"/>
      <c r="AB30" s="71"/>
      <c r="AC30" s="653" t="s">
        <v>14</v>
      </c>
      <c r="AD30" s="654"/>
      <c r="AE30" s="654"/>
      <c r="AF30" s="654"/>
      <c r="AG30" s="349"/>
      <c r="AH30" s="655"/>
      <c r="AI30" s="656"/>
      <c r="AJ30" s="656"/>
      <c r="AK30" s="656"/>
      <c r="AL30" s="656"/>
      <c r="AM30" s="656"/>
      <c r="AN30" s="656"/>
      <c r="AO30" s="656"/>
      <c r="AP30" s="656"/>
      <c r="AQ30" s="656"/>
      <c r="AR30" s="656"/>
      <c r="AS30" s="656"/>
      <c r="AT30" s="656"/>
      <c r="AU30" s="656"/>
      <c r="AV30" s="656"/>
      <c r="AW30" s="656"/>
      <c r="AX30" s="656"/>
      <c r="AY30" s="656"/>
      <c r="AZ30" s="656"/>
      <c r="BA30" s="657"/>
      <c r="BB30" s="7"/>
    </row>
    <row r="31" spans="2:64" ht="15" customHeight="1">
      <c r="B31" s="7"/>
      <c r="C31" s="7"/>
      <c r="D31" s="7"/>
      <c r="E31" s="7"/>
      <c r="F31" s="7"/>
      <c r="G31" s="7"/>
      <c r="H31" s="7"/>
      <c r="I31" s="7"/>
      <c r="J31" s="7"/>
      <c r="K31" s="7"/>
      <c r="L31" s="7"/>
      <c r="M31" s="7"/>
      <c r="N31" s="7"/>
      <c r="O31" s="7"/>
      <c r="P31" s="7"/>
      <c r="Q31" s="7"/>
      <c r="R31" s="7"/>
      <c r="S31" s="7"/>
      <c r="T31" s="7"/>
      <c r="U31" s="7"/>
      <c r="V31" s="7"/>
      <c r="W31" s="7"/>
      <c r="X31" s="7"/>
      <c r="Y31" s="7"/>
      <c r="Z31" s="7"/>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7"/>
    </row>
    <row r="32" spans="2:64" ht="24" customHeight="1">
      <c r="B32" s="7"/>
      <c r="C32" s="673" t="s">
        <v>69</v>
      </c>
      <c r="D32" s="674"/>
      <c r="E32" s="674"/>
      <c r="F32" s="674"/>
      <c r="G32" s="675"/>
      <c r="H32" s="672" t="s">
        <v>68</v>
      </c>
      <c r="I32" s="618"/>
      <c r="J32" s="618"/>
      <c r="K32" s="618"/>
      <c r="L32" s="618"/>
      <c r="M32" s="618"/>
      <c r="N32" s="618"/>
      <c r="O32" s="618"/>
      <c r="P32" s="619"/>
      <c r="Q32" s="669" t="s">
        <v>65</v>
      </c>
      <c r="R32" s="670"/>
      <c r="S32" s="670"/>
      <c r="T32" s="670"/>
      <c r="U32" s="670"/>
      <c r="V32" s="670"/>
      <c r="W32" s="670"/>
      <c r="X32" s="670"/>
      <c r="Y32" s="671"/>
      <c r="Z32" s="489" t="s">
        <v>28</v>
      </c>
      <c r="AA32" s="489"/>
      <c r="AB32" s="489" t="s">
        <v>29</v>
      </c>
      <c r="AC32" s="489"/>
      <c r="AD32" s="489"/>
      <c r="AE32" s="489"/>
      <c r="AF32" s="489" t="s">
        <v>30</v>
      </c>
      <c r="AG32" s="489"/>
      <c r="AH32" s="489"/>
      <c r="AI32" s="489"/>
      <c r="AJ32" s="489"/>
      <c r="AK32" s="489"/>
      <c r="AL32" s="628" t="s">
        <v>62</v>
      </c>
      <c r="AM32" s="629"/>
      <c r="AN32" s="489" t="s">
        <v>55</v>
      </c>
      <c r="AO32" s="489"/>
      <c r="AP32" s="489"/>
      <c r="AQ32" s="489"/>
      <c r="AR32" s="489"/>
      <c r="AS32" s="489"/>
      <c r="AT32" s="489"/>
      <c r="AU32" s="648" t="s">
        <v>31</v>
      </c>
      <c r="AV32" s="649"/>
      <c r="AW32" s="649"/>
      <c r="AX32" s="649"/>
      <c r="AY32" s="649"/>
      <c r="AZ32" s="649"/>
      <c r="BA32" s="650"/>
      <c r="BB32" s="19"/>
    </row>
    <row r="33" spans="2:54" ht="24" customHeight="1">
      <c r="B33" s="7"/>
      <c r="C33" s="666"/>
      <c r="D33" s="667"/>
      <c r="E33" s="667"/>
      <c r="F33" s="667"/>
      <c r="G33" s="668"/>
      <c r="H33" s="622"/>
      <c r="I33" s="623"/>
      <c r="J33" s="623"/>
      <c r="K33" s="623"/>
      <c r="L33" s="623"/>
      <c r="M33" s="623"/>
      <c r="N33" s="623"/>
      <c r="O33" s="623"/>
      <c r="P33" s="665"/>
      <c r="Q33" s="622"/>
      <c r="R33" s="623"/>
      <c r="S33" s="623"/>
      <c r="T33" s="623"/>
      <c r="U33" s="623"/>
      <c r="V33" s="623"/>
      <c r="W33" s="623"/>
      <c r="X33" s="623"/>
      <c r="Y33" s="665"/>
      <c r="Z33" s="490"/>
      <c r="AA33" s="490"/>
      <c r="AB33" s="495"/>
      <c r="AC33" s="495"/>
      <c r="AD33" s="495"/>
      <c r="AE33" s="495"/>
      <c r="AF33" s="494"/>
      <c r="AG33" s="494"/>
      <c r="AH33" s="494"/>
      <c r="AI33" s="494"/>
      <c r="AJ33" s="494"/>
      <c r="AK33" s="494"/>
      <c r="AL33" s="630"/>
      <c r="AM33" s="631"/>
      <c r="AN33" s="492" t="str">
        <f t="shared" ref="AN33:AN38" si="2">IF(AB33=FALSE,"",ROUND(AB33*AF33,0))</f>
        <v/>
      </c>
      <c r="AO33" s="493"/>
      <c r="AP33" s="493"/>
      <c r="AQ33" s="493"/>
      <c r="AR33" s="493"/>
      <c r="AS33" s="493"/>
      <c r="AT33" s="493"/>
      <c r="AU33" s="622"/>
      <c r="AV33" s="623"/>
      <c r="AW33" s="623"/>
      <c r="AX33" s="623"/>
      <c r="AY33" s="623"/>
      <c r="AZ33" s="623"/>
      <c r="BA33" s="624"/>
      <c r="BB33" s="20"/>
    </row>
    <row r="34" spans="2:54" ht="24" customHeight="1">
      <c r="B34" s="7"/>
      <c r="C34" s="666"/>
      <c r="D34" s="667"/>
      <c r="E34" s="667"/>
      <c r="F34" s="667"/>
      <c r="G34" s="668"/>
      <c r="H34" s="622"/>
      <c r="I34" s="623"/>
      <c r="J34" s="623"/>
      <c r="K34" s="623"/>
      <c r="L34" s="623"/>
      <c r="M34" s="623"/>
      <c r="N34" s="623"/>
      <c r="O34" s="623"/>
      <c r="P34" s="665"/>
      <c r="Q34" s="622"/>
      <c r="R34" s="623"/>
      <c r="S34" s="623"/>
      <c r="T34" s="623"/>
      <c r="U34" s="623"/>
      <c r="V34" s="623"/>
      <c r="W34" s="623"/>
      <c r="X34" s="623"/>
      <c r="Y34" s="665"/>
      <c r="Z34" s="632"/>
      <c r="AA34" s="490"/>
      <c r="AB34" s="495"/>
      <c r="AC34" s="495"/>
      <c r="AD34" s="495"/>
      <c r="AE34" s="495"/>
      <c r="AF34" s="491"/>
      <c r="AG34" s="491"/>
      <c r="AH34" s="491"/>
      <c r="AI34" s="491"/>
      <c r="AJ34" s="491"/>
      <c r="AK34" s="491"/>
      <c r="AL34" s="630"/>
      <c r="AM34" s="631"/>
      <c r="AN34" s="492" t="str">
        <f t="shared" si="2"/>
        <v/>
      </c>
      <c r="AO34" s="493"/>
      <c r="AP34" s="493"/>
      <c r="AQ34" s="493"/>
      <c r="AR34" s="493"/>
      <c r="AS34" s="493"/>
      <c r="AT34" s="493"/>
      <c r="AU34" s="622"/>
      <c r="AV34" s="623"/>
      <c r="AW34" s="623"/>
      <c r="AX34" s="623"/>
      <c r="AY34" s="623"/>
      <c r="AZ34" s="623"/>
      <c r="BA34" s="624"/>
      <c r="BB34" s="20"/>
    </row>
    <row r="35" spans="2:54" ht="24" customHeight="1">
      <c r="B35" s="7"/>
      <c r="C35" s="666"/>
      <c r="D35" s="667"/>
      <c r="E35" s="667"/>
      <c r="F35" s="667"/>
      <c r="G35" s="668"/>
      <c r="H35" s="622"/>
      <c r="I35" s="623"/>
      <c r="J35" s="623"/>
      <c r="K35" s="623"/>
      <c r="L35" s="623"/>
      <c r="M35" s="623"/>
      <c r="N35" s="623"/>
      <c r="O35" s="623"/>
      <c r="P35" s="665"/>
      <c r="Q35" s="622"/>
      <c r="R35" s="623"/>
      <c r="S35" s="623"/>
      <c r="T35" s="623"/>
      <c r="U35" s="623"/>
      <c r="V35" s="623"/>
      <c r="W35" s="623"/>
      <c r="X35" s="623"/>
      <c r="Y35" s="665"/>
      <c r="Z35" s="632"/>
      <c r="AA35" s="490"/>
      <c r="AB35" s="495"/>
      <c r="AC35" s="495"/>
      <c r="AD35" s="495"/>
      <c r="AE35" s="495"/>
      <c r="AF35" s="491"/>
      <c r="AG35" s="491"/>
      <c r="AH35" s="491"/>
      <c r="AI35" s="491"/>
      <c r="AJ35" s="491"/>
      <c r="AK35" s="491"/>
      <c r="AL35" s="630"/>
      <c r="AM35" s="631"/>
      <c r="AN35" s="492" t="str">
        <f t="shared" si="2"/>
        <v/>
      </c>
      <c r="AO35" s="493"/>
      <c r="AP35" s="493"/>
      <c r="AQ35" s="493"/>
      <c r="AR35" s="493"/>
      <c r="AS35" s="493"/>
      <c r="AT35" s="493"/>
      <c r="AU35" s="622"/>
      <c r="AV35" s="623"/>
      <c r="AW35" s="623"/>
      <c r="AX35" s="623"/>
      <c r="AY35" s="623"/>
      <c r="AZ35" s="623"/>
      <c r="BA35" s="624"/>
      <c r="BB35" s="20"/>
    </row>
    <row r="36" spans="2:54" ht="24" customHeight="1">
      <c r="B36" s="7"/>
      <c r="C36" s="666"/>
      <c r="D36" s="667"/>
      <c r="E36" s="667"/>
      <c r="F36" s="667"/>
      <c r="G36" s="668"/>
      <c r="H36" s="622"/>
      <c r="I36" s="623"/>
      <c r="J36" s="623"/>
      <c r="K36" s="623"/>
      <c r="L36" s="623"/>
      <c r="M36" s="623"/>
      <c r="N36" s="623"/>
      <c r="O36" s="623"/>
      <c r="P36" s="665"/>
      <c r="Q36" s="622"/>
      <c r="R36" s="623"/>
      <c r="S36" s="623"/>
      <c r="T36" s="623"/>
      <c r="U36" s="623"/>
      <c r="V36" s="623"/>
      <c r="W36" s="623"/>
      <c r="X36" s="623"/>
      <c r="Y36" s="665"/>
      <c r="Z36" s="632"/>
      <c r="AA36" s="490"/>
      <c r="AB36" s="495"/>
      <c r="AC36" s="495"/>
      <c r="AD36" s="495"/>
      <c r="AE36" s="495"/>
      <c r="AF36" s="491"/>
      <c r="AG36" s="491"/>
      <c r="AH36" s="491"/>
      <c r="AI36" s="491"/>
      <c r="AJ36" s="491"/>
      <c r="AK36" s="491"/>
      <c r="AL36" s="630"/>
      <c r="AM36" s="631"/>
      <c r="AN36" s="492" t="str">
        <f t="shared" si="2"/>
        <v/>
      </c>
      <c r="AO36" s="493"/>
      <c r="AP36" s="493"/>
      <c r="AQ36" s="493"/>
      <c r="AR36" s="493"/>
      <c r="AS36" s="493"/>
      <c r="AT36" s="493"/>
      <c r="AU36" s="622"/>
      <c r="AV36" s="623"/>
      <c r="AW36" s="623"/>
      <c r="AX36" s="623"/>
      <c r="AY36" s="623"/>
      <c r="AZ36" s="623"/>
      <c r="BA36" s="624"/>
      <c r="BB36" s="20"/>
    </row>
    <row r="37" spans="2:54" ht="24" customHeight="1">
      <c r="B37" s="7"/>
      <c r="C37" s="666"/>
      <c r="D37" s="667"/>
      <c r="E37" s="667"/>
      <c r="F37" s="667"/>
      <c r="G37" s="668"/>
      <c r="H37" s="622"/>
      <c r="I37" s="623"/>
      <c r="J37" s="623"/>
      <c r="K37" s="623"/>
      <c r="L37" s="623"/>
      <c r="M37" s="623"/>
      <c r="N37" s="623"/>
      <c r="O37" s="623"/>
      <c r="P37" s="665"/>
      <c r="Q37" s="622"/>
      <c r="R37" s="623"/>
      <c r="S37" s="623"/>
      <c r="T37" s="623"/>
      <c r="U37" s="623"/>
      <c r="V37" s="623"/>
      <c r="W37" s="623"/>
      <c r="X37" s="623"/>
      <c r="Y37" s="665"/>
      <c r="Z37" s="632"/>
      <c r="AA37" s="490"/>
      <c r="AB37" s="495"/>
      <c r="AC37" s="495"/>
      <c r="AD37" s="495"/>
      <c r="AE37" s="495"/>
      <c r="AF37" s="491"/>
      <c r="AG37" s="491"/>
      <c r="AH37" s="491"/>
      <c r="AI37" s="491"/>
      <c r="AJ37" s="491"/>
      <c r="AK37" s="491"/>
      <c r="AL37" s="630"/>
      <c r="AM37" s="631"/>
      <c r="AN37" s="492" t="str">
        <f t="shared" si="2"/>
        <v/>
      </c>
      <c r="AO37" s="493"/>
      <c r="AP37" s="493"/>
      <c r="AQ37" s="493"/>
      <c r="AR37" s="493"/>
      <c r="AS37" s="493"/>
      <c r="AT37" s="493"/>
      <c r="AU37" s="622"/>
      <c r="AV37" s="623"/>
      <c r="AW37" s="623"/>
      <c r="AX37" s="623"/>
      <c r="AY37" s="623"/>
      <c r="AZ37" s="623"/>
      <c r="BA37" s="624"/>
      <c r="BB37" s="20"/>
    </row>
    <row r="38" spans="2:54" ht="24" customHeight="1">
      <c r="B38" s="7"/>
      <c r="C38" s="666"/>
      <c r="D38" s="667"/>
      <c r="E38" s="667"/>
      <c r="F38" s="667"/>
      <c r="G38" s="668"/>
      <c r="H38" s="622"/>
      <c r="I38" s="623"/>
      <c r="J38" s="623"/>
      <c r="K38" s="623"/>
      <c r="L38" s="623"/>
      <c r="M38" s="623"/>
      <c r="N38" s="623"/>
      <c r="O38" s="623"/>
      <c r="P38" s="665"/>
      <c r="Q38" s="622"/>
      <c r="R38" s="623"/>
      <c r="S38" s="623"/>
      <c r="T38" s="623"/>
      <c r="U38" s="623"/>
      <c r="V38" s="623"/>
      <c r="W38" s="623"/>
      <c r="X38" s="623"/>
      <c r="Y38" s="665"/>
      <c r="Z38" s="632"/>
      <c r="AA38" s="490"/>
      <c r="AB38" s="638"/>
      <c r="AC38" s="638"/>
      <c r="AD38" s="638"/>
      <c r="AE38" s="638"/>
      <c r="AF38" s="635"/>
      <c r="AG38" s="636"/>
      <c r="AH38" s="636"/>
      <c r="AI38" s="636"/>
      <c r="AJ38" s="636"/>
      <c r="AK38" s="637"/>
      <c r="AL38" s="630"/>
      <c r="AM38" s="631"/>
      <c r="AN38" s="633" t="str">
        <f t="shared" si="2"/>
        <v/>
      </c>
      <c r="AO38" s="634"/>
      <c r="AP38" s="634"/>
      <c r="AQ38" s="634"/>
      <c r="AR38" s="634"/>
      <c r="AS38" s="634"/>
      <c r="AT38" s="634"/>
      <c r="AU38" s="625"/>
      <c r="AV38" s="626"/>
      <c r="AW38" s="626"/>
      <c r="AX38" s="626"/>
      <c r="AY38" s="626"/>
      <c r="AZ38" s="626"/>
      <c r="BA38" s="627"/>
      <c r="BB38" s="20"/>
    </row>
    <row r="39" spans="2:54" ht="24" customHeight="1">
      <c r="B39" s="7"/>
      <c r="C39" s="486" t="s">
        <v>67</v>
      </c>
      <c r="D39" s="487"/>
      <c r="E39" s="487"/>
      <c r="F39" s="487"/>
      <c r="G39" s="487"/>
      <c r="H39" s="487"/>
      <c r="I39" s="487"/>
      <c r="J39" s="487"/>
      <c r="K39" s="487"/>
      <c r="L39" s="487"/>
      <c r="M39" s="487"/>
      <c r="N39" s="487"/>
      <c r="O39" s="487"/>
      <c r="P39" s="487"/>
      <c r="Q39" s="487"/>
      <c r="R39" s="487"/>
      <c r="S39" s="487"/>
      <c r="T39" s="487"/>
      <c r="U39" s="487"/>
      <c r="V39" s="487"/>
      <c r="W39" s="487"/>
      <c r="X39" s="487"/>
      <c r="Y39" s="487"/>
      <c r="Z39" s="487"/>
      <c r="AA39" s="487"/>
      <c r="AB39" s="487"/>
      <c r="AC39" s="487"/>
      <c r="AD39" s="487"/>
      <c r="AE39" s="487"/>
      <c r="AF39" s="487"/>
      <c r="AG39" s="487"/>
      <c r="AH39" s="487"/>
      <c r="AI39" s="487"/>
      <c r="AJ39" s="487"/>
      <c r="AK39" s="487"/>
      <c r="AL39" s="487"/>
      <c r="AM39" s="488"/>
      <c r="AN39" s="537" t="str">
        <f>IF(SUM(AN33:AT38)=0,"",SUM(AN33:AT38))</f>
        <v/>
      </c>
      <c r="AO39" s="537"/>
      <c r="AP39" s="537"/>
      <c r="AQ39" s="537"/>
      <c r="AR39" s="537"/>
      <c r="AS39" s="537"/>
      <c r="AT39" s="537"/>
      <c r="AU39" s="483" t="str">
        <f>IF(AN39="","",IF(SUM(I22:N25)=AN39,"","◀ error 適用税率未入力"))</f>
        <v/>
      </c>
      <c r="AV39" s="484"/>
      <c r="AW39" s="484"/>
      <c r="AX39" s="484"/>
      <c r="AY39" s="484"/>
      <c r="AZ39" s="484"/>
      <c r="BA39" s="485"/>
      <c r="BB39" s="20"/>
    </row>
    <row r="40" spans="2:54" ht="15" customHeight="1">
      <c r="B40" s="7"/>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2"/>
      <c r="AE40" s="22"/>
      <c r="AF40" s="22"/>
      <c r="AG40" s="22"/>
      <c r="AH40" s="23"/>
      <c r="AI40" s="24"/>
      <c r="AJ40" s="24"/>
      <c r="AK40" s="24"/>
      <c r="AL40" s="24"/>
      <c r="AM40" s="24"/>
      <c r="AN40" s="25"/>
      <c r="AO40" s="535" t="s">
        <v>32</v>
      </c>
      <c r="AP40" s="535"/>
      <c r="AQ40" s="535"/>
      <c r="AR40" s="535"/>
      <c r="AS40" s="535"/>
      <c r="AT40" s="535"/>
      <c r="AU40" s="535"/>
      <c r="AV40" s="535"/>
      <c r="AW40" s="535"/>
      <c r="AX40" s="535"/>
      <c r="AY40" s="535"/>
      <c r="AZ40" s="535"/>
      <c r="BA40" s="535"/>
      <c r="BB40" s="7"/>
    </row>
    <row r="41" spans="2:54" ht="9.75" customHeight="1">
      <c r="B41" s="7"/>
      <c r="C41" s="26"/>
      <c r="D41" s="521" t="s">
        <v>22</v>
      </c>
      <c r="E41" s="521"/>
      <c r="F41" s="521"/>
      <c r="G41" s="521"/>
      <c r="H41" s="27"/>
      <c r="I41" s="529"/>
      <c r="J41" s="530"/>
      <c r="K41" s="530"/>
      <c r="L41" s="530"/>
      <c r="M41" s="530"/>
      <c r="N41" s="530"/>
      <c r="O41" s="530"/>
      <c r="P41" s="530"/>
      <c r="Q41" s="531"/>
      <c r="R41" s="28"/>
      <c r="S41" s="521" t="s">
        <v>23</v>
      </c>
      <c r="T41" s="521"/>
      <c r="U41" s="521"/>
      <c r="V41" s="521"/>
      <c r="W41" s="27"/>
      <c r="X41" s="529"/>
      <c r="Y41" s="530"/>
      <c r="Z41" s="530"/>
      <c r="AA41" s="530"/>
      <c r="AB41" s="530"/>
      <c r="AC41" s="530"/>
      <c r="AD41" s="530"/>
      <c r="AE41" s="531"/>
      <c r="AF41" s="28"/>
      <c r="AG41" s="521" t="s">
        <v>24</v>
      </c>
      <c r="AH41" s="521"/>
      <c r="AI41" s="27"/>
      <c r="AJ41" s="529"/>
      <c r="AK41" s="530"/>
      <c r="AL41" s="530"/>
      <c r="AM41" s="544"/>
      <c r="AN41" s="3"/>
      <c r="AO41" s="536"/>
      <c r="AP41" s="536"/>
      <c r="AQ41" s="536"/>
      <c r="AR41" s="536"/>
      <c r="AS41" s="536"/>
      <c r="AT41" s="536"/>
      <c r="AU41" s="536"/>
      <c r="AV41" s="536"/>
      <c r="AW41" s="536"/>
      <c r="AX41" s="536"/>
      <c r="AY41" s="536"/>
      <c r="AZ41" s="536"/>
      <c r="BA41" s="536"/>
      <c r="BB41" s="7"/>
    </row>
    <row r="42" spans="2:54" ht="9.75" customHeight="1">
      <c r="B42" s="7"/>
      <c r="C42" s="29"/>
      <c r="D42" s="522"/>
      <c r="E42" s="522"/>
      <c r="F42" s="522"/>
      <c r="G42" s="522"/>
      <c r="H42" s="30"/>
      <c r="I42" s="532"/>
      <c r="J42" s="533"/>
      <c r="K42" s="533"/>
      <c r="L42" s="533"/>
      <c r="M42" s="533"/>
      <c r="N42" s="533"/>
      <c r="O42" s="533"/>
      <c r="P42" s="533"/>
      <c r="Q42" s="534"/>
      <c r="R42" s="31"/>
      <c r="S42" s="522"/>
      <c r="T42" s="522"/>
      <c r="U42" s="522"/>
      <c r="V42" s="522"/>
      <c r="W42" s="30"/>
      <c r="X42" s="532"/>
      <c r="Y42" s="533"/>
      <c r="Z42" s="533"/>
      <c r="AA42" s="533"/>
      <c r="AB42" s="533"/>
      <c r="AC42" s="533"/>
      <c r="AD42" s="533"/>
      <c r="AE42" s="534"/>
      <c r="AF42" s="31"/>
      <c r="AG42" s="522"/>
      <c r="AH42" s="522"/>
      <c r="AI42" s="30"/>
      <c r="AJ42" s="532"/>
      <c r="AK42" s="533"/>
      <c r="AL42" s="533"/>
      <c r="AM42" s="545"/>
      <c r="AN42" s="3"/>
      <c r="AO42" s="536"/>
      <c r="AP42" s="536"/>
      <c r="AQ42" s="536"/>
      <c r="AR42" s="536"/>
      <c r="AS42" s="536"/>
      <c r="AT42" s="536"/>
      <c r="AU42" s="536"/>
      <c r="AV42" s="536"/>
      <c r="AW42" s="536"/>
      <c r="AX42" s="536"/>
      <c r="AY42" s="536"/>
      <c r="AZ42" s="536"/>
      <c r="BA42" s="536"/>
      <c r="BB42" s="7"/>
    </row>
    <row r="43" spans="2:54" ht="9.75" customHeight="1">
      <c r="B43" s="7"/>
      <c r="C43" s="32"/>
      <c r="D43" s="519" t="s">
        <v>25</v>
      </c>
      <c r="E43" s="519"/>
      <c r="F43" s="519"/>
      <c r="G43" s="519"/>
      <c r="H43" s="33"/>
      <c r="I43" s="523"/>
      <c r="J43" s="524"/>
      <c r="K43" s="524"/>
      <c r="L43" s="524"/>
      <c r="M43" s="524"/>
      <c r="N43" s="525"/>
      <c r="O43" s="34"/>
      <c r="P43" s="519" t="s">
        <v>26</v>
      </c>
      <c r="Q43" s="519"/>
      <c r="R43" s="519"/>
      <c r="S43" s="519"/>
      <c r="T43" s="33"/>
      <c r="U43" s="538"/>
      <c r="V43" s="539"/>
      <c r="W43" s="539"/>
      <c r="X43" s="539"/>
      <c r="Y43" s="539"/>
      <c r="Z43" s="539"/>
      <c r="AA43" s="539"/>
      <c r="AB43" s="539"/>
      <c r="AC43" s="539"/>
      <c r="AD43" s="539"/>
      <c r="AE43" s="539"/>
      <c r="AF43" s="539"/>
      <c r="AG43" s="539"/>
      <c r="AH43" s="539"/>
      <c r="AI43" s="539"/>
      <c r="AJ43" s="539"/>
      <c r="AK43" s="539"/>
      <c r="AL43" s="539"/>
      <c r="AM43" s="540"/>
      <c r="AN43" s="3"/>
      <c r="AO43" s="536"/>
      <c r="AP43" s="536"/>
      <c r="AQ43" s="536"/>
      <c r="AR43" s="536"/>
      <c r="AS43" s="536"/>
      <c r="AT43" s="536"/>
      <c r="AU43" s="536"/>
      <c r="AV43" s="536"/>
      <c r="AW43" s="536"/>
      <c r="AX43" s="536"/>
      <c r="AY43" s="536"/>
      <c r="AZ43" s="536"/>
      <c r="BA43" s="536"/>
      <c r="BB43" s="7"/>
    </row>
    <row r="44" spans="2:54" ht="9.75" customHeight="1">
      <c r="B44" s="7"/>
      <c r="C44" s="35"/>
      <c r="D44" s="520"/>
      <c r="E44" s="520"/>
      <c r="F44" s="520"/>
      <c r="G44" s="520"/>
      <c r="H44" s="36"/>
      <c r="I44" s="526"/>
      <c r="J44" s="527"/>
      <c r="K44" s="527"/>
      <c r="L44" s="527"/>
      <c r="M44" s="527"/>
      <c r="N44" s="528"/>
      <c r="O44" s="37"/>
      <c r="P44" s="520"/>
      <c r="Q44" s="520"/>
      <c r="R44" s="520"/>
      <c r="S44" s="520"/>
      <c r="T44" s="36"/>
      <c r="U44" s="541"/>
      <c r="V44" s="542"/>
      <c r="W44" s="542"/>
      <c r="X44" s="542"/>
      <c r="Y44" s="542"/>
      <c r="Z44" s="542"/>
      <c r="AA44" s="542"/>
      <c r="AB44" s="542"/>
      <c r="AC44" s="542"/>
      <c r="AD44" s="542"/>
      <c r="AE44" s="542"/>
      <c r="AF44" s="542"/>
      <c r="AG44" s="542"/>
      <c r="AH44" s="542"/>
      <c r="AI44" s="542"/>
      <c r="AJ44" s="542"/>
      <c r="AK44" s="542"/>
      <c r="AL44" s="542"/>
      <c r="AM44" s="543"/>
      <c r="AN44" s="3"/>
      <c r="AO44" s="536"/>
      <c r="AP44" s="536"/>
      <c r="AQ44" s="536"/>
      <c r="AR44" s="536"/>
      <c r="AS44" s="536"/>
      <c r="AT44" s="536"/>
      <c r="AU44" s="536"/>
      <c r="AV44" s="536"/>
      <c r="AW44" s="536"/>
      <c r="AX44" s="536"/>
      <c r="AY44" s="536"/>
      <c r="AZ44" s="536"/>
      <c r="BA44" s="536"/>
      <c r="BB44" s="7"/>
    </row>
    <row r="45" spans="2:54" ht="8.25" customHeight="1">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row>
  </sheetData>
  <sheetProtection algorithmName="SHA-512" hashValue="E5kNvCJGL1MY5HIIcW9RIeK12/DHOAe1xXxzHhCsAjJNBYC1qCkEzUwpDVAlcjyzyGQwK5CaEDEQmFSFILaxkA==" saltValue="VfMtp7US7ygzPloY0TuI6Q==" spinCount="100000" sheet="1" formatCells="0" selectLockedCells="1"/>
  <mergeCells count="140">
    <mergeCell ref="H37:P37"/>
    <mergeCell ref="Q37:Y37"/>
    <mergeCell ref="C38:G38"/>
    <mergeCell ref="H38:P38"/>
    <mergeCell ref="Q38:Y38"/>
    <mergeCell ref="Q32:Y32"/>
    <mergeCell ref="H32:P32"/>
    <mergeCell ref="C32:G32"/>
    <mergeCell ref="Q33:Y33"/>
    <mergeCell ref="H33:P33"/>
    <mergeCell ref="C33:G33"/>
    <mergeCell ref="C34:G34"/>
    <mergeCell ref="H34:P34"/>
    <mergeCell ref="Q34:Y34"/>
    <mergeCell ref="C35:G35"/>
    <mergeCell ref="H35:P35"/>
    <mergeCell ref="Q35:Y35"/>
    <mergeCell ref="C36:G36"/>
    <mergeCell ref="H36:P36"/>
    <mergeCell ref="Q36:Y36"/>
    <mergeCell ref="C37:G37"/>
    <mergeCell ref="C30:H30"/>
    <mergeCell ref="C29:H29"/>
    <mergeCell ref="C28:H28"/>
    <mergeCell ref="AU32:BA32"/>
    <mergeCell ref="AU33:BA33"/>
    <mergeCell ref="AU34:BA34"/>
    <mergeCell ref="AU35:BA35"/>
    <mergeCell ref="AU36:BA36"/>
    <mergeCell ref="AU29:BA29"/>
    <mergeCell ref="AH29:AN29"/>
    <mergeCell ref="AP29:AS29"/>
    <mergeCell ref="AC30:AF30"/>
    <mergeCell ref="AH30:BA30"/>
    <mergeCell ref="AC29:AF29"/>
    <mergeCell ref="AU28:BA28"/>
    <mergeCell ref="I30:Z30"/>
    <mergeCell ref="Z32:AA32"/>
    <mergeCell ref="I28:Z28"/>
    <mergeCell ref="I29:Z29"/>
    <mergeCell ref="AN36:AT36"/>
    <mergeCell ref="AB35:AE35"/>
    <mergeCell ref="AB34:AE34"/>
    <mergeCell ref="Z36:AA36"/>
    <mergeCell ref="AB36:AE36"/>
    <mergeCell ref="AU37:BA37"/>
    <mergeCell ref="AU38:BA38"/>
    <mergeCell ref="AL32:AM32"/>
    <mergeCell ref="AL33:AM33"/>
    <mergeCell ref="AL34:AM34"/>
    <mergeCell ref="AL35:AM35"/>
    <mergeCell ref="AL36:AM36"/>
    <mergeCell ref="AL37:AM37"/>
    <mergeCell ref="Z34:AA34"/>
    <mergeCell ref="AF35:AK35"/>
    <mergeCell ref="AN33:AT33"/>
    <mergeCell ref="AN37:AT37"/>
    <mergeCell ref="Z38:AA38"/>
    <mergeCell ref="Z37:AA37"/>
    <mergeCell ref="Z35:AA35"/>
    <mergeCell ref="AN35:AT35"/>
    <mergeCell ref="AB37:AE37"/>
    <mergeCell ref="AF37:AK37"/>
    <mergeCell ref="AN38:AT38"/>
    <mergeCell ref="AF38:AK38"/>
    <mergeCell ref="AF36:AK36"/>
    <mergeCell ref="AB38:AE38"/>
    <mergeCell ref="AL38:AM38"/>
    <mergeCell ref="AB32:AE32"/>
    <mergeCell ref="T27:Z27"/>
    <mergeCell ref="P27:S27"/>
    <mergeCell ref="I27:O27"/>
    <mergeCell ref="C22:H22"/>
    <mergeCell ref="AH21:AN21"/>
    <mergeCell ref="AB21:AG21"/>
    <mergeCell ref="C25:H25"/>
    <mergeCell ref="I25:N25"/>
    <mergeCell ref="O25:T25"/>
    <mergeCell ref="U25:Z25"/>
    <mergeCell ref="C24:H24"/>
    <mergeCell ref="I24:N24"/>
    <mergeCell ref="O24:T24"/>
    <mergeCell ref="U24:Z24"/>
    <mergeCell ref="AH24:AX24"/>
    <mergeCell ref="C27:H27"/>
    <mergeCell ref="J26:N26"/>
    <mergeCell ref="O26:T26"/>
    <mergeCell ref="I18:R19"/>
    <mergeCell ref="S18:T19"/>
    <mergeCell ref="AO21:AT21"/>
    <mergeCell ref="C21:H21"/>
    <mergeCell ref="I21:N21"/>
    <mergeCell ref="O21:T21"/>
    <mergeCell ref="U21:Z21"/>
    <mergeCell ref="C23:H23"/>
    <mergeCell ref="I23:N23"/>
    <mergeCell ref="O23:T23"/>
    <mergeCell ref="U23:Z23"/>
    <mergeCell ref="AH22:AX23"/>
    <mergeCell ref="AU21:BA21"/>
    <mergeCell ref="AY22:BA24"/>
    <mergeCell ref="U22:Z22"/>
    <mergeCell ref="O22:T22"/>
    <mergeCell ref="I22:N22"/>
    <mergeCell ref="D43:G44"/>
    <mergeCell ref="S41:V42"/>
    <mergeCell ref="P43:S44"/>
    <mergeCell ref="I43:N44"/>
    <mergeCell ref="I41:Q42"/>
    <mergeCell ref="D41:G42"/>
    <mergeCell ref="AO40:BA44"/>
    <mergeCell ref="AN39:AT39"/>
    <mergeCell ref="U43:AM44"/>
    <mergeCell ref="X41:AE42"/>
    <mergeCell ref="AJ41:AM42"/>
    <mergeCell ref="AG41:AH42"/>
    <mergeCell ref="T13:AI13"/>
    <mergeCell ref="AP18:AS18"/>
    <mergeCell ref="AU18:BA18"/>
    <mergeCell ref="AP19:AS19"/>
    <mergeCell ref="AU19:BA19"/>
    <mergeCell ref="AU13:BA13"/>
    <mergeCell ref="AX14:BA14"/>
    <mergeCell ref="AU39:BA39"/>
    <mergeCell ref="C39:AM39"/>
    <mergeCell ref="AN32:AT32"/>
    <mergeCell ref="Z33:AA33"/>
    <mergeCell ref="AF32:AK32"/>
    <mergeCell ref="AF34:AK34"/>
    <mergeCell ref="AN34:AT34"/>
    <mergeCell ref="AF33:AK33"/>
    <mergeCell ref="AB33:AE33"/>
    <mergeCell ref="AH28:AN28"/>
    <mergeCell ref="AP28:AS28"/>
    <mergeCell ref="AC28:AF28"/>
    <mergeCell ref="AC22:AF24"/>
    <mergeCell ref="AH25:AN25"/>
    <mergeCell ref="AH26:AZ27"/>
    <mergeCell ref="AC25:AF27"/>
    <mergeCell ref="C18:H19"/>
  </mergeCells>
  <phoneticPr fontId="3"/>
  <dataValidations count="3">
    <dataValidation type="list" allowBlank="1" showInputMessage="1" showErrorMessage="1" sqref="AJ41:AM42">
      <formula1>"普通,当座"</formula1>
    </dataValidation>
    <dataValidation type="list" allowBlank="1" showInputMessage="1" showErrorMessage="1" sqref="AL33:AL38 AM33 AM35:AM38">
      <formula1>"10%,8%,軽8%,非,不"</formula1>
    </dataValidation>
    <dataValidation type="list" allowBlank="1" showInputMessage="1" showErrorMessage="1" sqref="O26:T26">
      <formula1>"切り上げ,切り捨て,四捨五入"</formula1>
    </dataValidation>
  </dataValidations>
  <pageMargins left="0.78740157480314965" right="0.6692913385826772" top="0.59055118110236227" bottom="0.55118110236220474" header="0.43307086614173229" footer="0.35433070866141736"/>
  <pageSetup paperSize="9" scale="95" orientation="landscape" blackAndWhite="1" verticalDpi="300" r:id="rId1"/>
  <headerFooter alignWithMargins="0">
    <oddFooter>&amp;R&amp;5東武谷内田建設㈱_ 請求書様式(一般・物品) Ver.2.03　　　</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B1:L179"/>
  <sheetViews>
    <sheetView showGridLines="0" view="pageBreakPreview" zoomScaleNormal="75" zoomScaleSheetLayoutView="100" workbookViewId="0">
      <pane ySplit="19" topLeftCell="A20" activePane="bottomLeft" state="frozen"/>
      <selection pane="bottomLeft" activeCell="C20" sqref="C20"/>
    </sheetView>
  </sheetViews>
  <sheetFormatPr defaultColWidth="2.625" defaultRowHeight="13.5"/>
  <cols>
    <col min="1" max="2" width="1.625" style="2" customWidth="1"/>
    <col min="3" max="3" width="13.125" style="2" customWidth="1"/>
    <col min="4" max="5" width="22.375" style="2" customWidth="1"/>
    <col min="6" max="6" width="5" style="2" customWidth="1"/>
    <col min="7" max="7" width="10.125" style="2" customWidth="1"/>
    <col min="8" max="8" width="14.875" style="2" customWidth="1"/>
    <col min="9" max="9" width="5" style="2" customWidth="1"/>
    <col min="10" max="10" width="17.25" style="2" customWidth="1"/>
    <col min="11" max="11" width="17.125" style="2" customWidth="1"/>
    <col min="12" max="12" width="1.625" style="2" customWidth="1"/>
    <col min="13" max="16384" width="2.625" style="2"/>
  </cols>
  <sheetData>
    <row r="1" spans="2:12" ht="8.25" customHeight="1"/>
    <row r="2" spans="2:12" ht="14.25" customHeight="1"/>
    <row r="3" spans="2:12" ht="15" customHeight="1"/>
    <row r="4" spans="2:12" ht="15" customHeight="1"/>
    <row r="5" spans="2:12" ht="15" customHeight="1"/>
    <row r="6" spans="2:12" ht="15" customHeight="1"/>
    <row r="7" spans="2:12" ht="15" customHeight="1"/>
    <row r="8" spans="2:12" ht="15" customHeight="1"/>
    <row r="9" spans="2:12" ht="15" customHeight="1"/>
    <row r="10" spans="2:12" ht="15" customHeight="1"/>
    <row r="11" spans="2:12" ht="8.25" customHeight="1"/>
    <row r="12" spans="2:12" ht="9" customHeight="1">
      <c r="B12" s="5"/>
      <c r="C12" s="5"/>
      <c r="D12" s="5"/>
      <c r="E12" s="5"/>
      <c r="F12" s="5"/>
      <c r="G12" s="5"/>
      <c r="H12" s="5"/>
      <c r="I12" s="5"/>
      <c r="J12" s="5"/>
      <c r="K12" s="5"/>
      <c r="L12" s="5"/>
    </row>
    <row r="13" spans="2:12" ht="16.5" customHeight="1">
      <c r="B13" s="5"/>
      <c r="C13" s="310" t="s">
        <v>59</v>
      </c>
      <c r="D13" s="311" t="str">
        <f>IFERROR(IF('請求書 (一般・物品)'!I27="","",'請求書 (一般・物品)'!I27),"")</f>
        <v/>
      </c>
      <c r="J13" s="317" t="s">
        <v>147</v>
      </c>
      <c r="K13" s="318" t="str">
        <f>IFERROR(IF('請求書 (一般・物品)'!AU19="","",'請求書 (一般・物品)'!AU19),"")</f>
        <v/>
      </c>
    </row>
    <row r="14" spans="2:12" ht="16.5" customHeight="1">
      <c r="B14" s="5"/>
      <c r="C14" s="312" t="s">
        <v>60</v>
      </c>
      <c r="D14" s="314" t="str">
        <f>IFERROR(IF('請求書 (一般・物品)'!I28="","",'請求書 (一般・物品)'!I28),"")</f>
        <v/>
      </c>
      <c r="E14" s="315"/>
      <c r="F14" s="369"/>
      <c r="G14" s="369"/>
    </row>
    <row r="15" spans="2:12" ht="16.5" customHeight="1">
      <c r="B15" s="5"/>
      <c r="C15" s="313" t="s">
        <v>61</v>
      </c>
      <c r="D15" s="316" t="str">
        <f>IFERROR(IF('請求書 (一般・物品)'!I29="","",'請求書 (一般・物品)'!I29),"")</f>
        <v/>
      </c>
      <c r="E15" s="371"/>
      <c r="F15" s="5"/>
      <c r="G15" s="5"/>
      <c r="H15" s="5"/>
      <c r="I15" s="5"/>
      <c r="J15" s="5"/>
      <c r="K15" s="5"/>
      <c r="L15" s="5"/>
    </row>
    <row r="16" spans="2:12" ht="18" customHeight="1">
      <c r="B16" s="5"/>
      <c r="C16" s="304"/>
      <c r="D16" s="370"/>
      <c r="E16" s="305"/>
      <c r="F16" s="5"/>
      <c r="G16" s="5"/>
      <c r="H16" s="5"/>
      <c r="I16" s="5"/>
      <c r="J16" s="5"/>
      <c r="K16" s="5"/>
      <c r="L16" s="5"/>
    </row>
    <row r="17" spans="2:12" ht="24">
      <c r="B17" s="5"/>
      <c r="C17" s="676" t="s">
        <v>38</v>
      </c>
      <c r="D17" s="676"/>
      <c r="E17" s="676"/>
      <c r="F17" s="676"/>
      <c r="G17" s="676"/>
      <c r="H17" s="676"/>
      <c r="I17" s="676"/>
      <c r="J17" s="676"/>
      <c r="K17" s="676"/>
      <c r="L17" s="39"/>
    </row>
    <row r="18" spans="2:12" ht="12" customHeight="1">
      <c r="B18" s="12"/>
      <c r="C18" s="12"/>
      <c r="D18" s="12"/>
      <c r="E18" s="12"/>
      <c r="F18" s="15"/>
      <c r="G18" s="15"/>
      <c r="H18" s="15"/>
      <c r="I18" s="15"/>
      <c r="J18" s="15"/>
      <c r="K18" s="15"/>
      <c r="L18" s="7"/>
    </row>
    <row r="19" spans="2:12" ht="27" customHeight="1">
      <c r="B19" s="7"/>
      <c r="C19" s="81" t="s">
        <v>69</v>
      </c>
      <c r="D19" s="40" t="s">
        <v>70</v>
      </c>
      <c r="E19" s="41" t="s">
        <v>27</v>
      </c>
      <c r="F19" s="41" t="s">
        <v>28</v>
      </c>
      <c r="G19" s="41" t="s">
        <v>29</v>
      </c>
      <c r="H19" s="41" t="s">
        <v>30</v>
      </c>
      <c r="I19" s="82" t="s">
        <v>62</v>
      </c>
      <c r="J19" s="41" t="s">
        <v>55</v>
      </c>
      <c r="K19" s="41" t="s">
        <v>31</v>
      </c>
      <c r="L19" s="15"/>
    </row>
    <row r="20" spans="2:12" ht="24" customHeight="1">
      <c r="B20" s="49"/>
      <c r="C20" s="298"/>
      <c r="D20" s="299"/>
      <c r="E20" s="300"/>
      <c r="F20" s="301"/>
      <c r="G20" s="351"/>
      <c r="H20" s="352"/>
      <c r="I20" s="302"/>
      <c r="J20" s="350" t="str">
        <f t="shared" ref="J20:J84" si="0">IF(G20="","",ROUND(G20*H20,0))</f>
        <v/>
      </c>
      <c r="K20" s="303"/>
      <c r="L20" s="15"/>
    </row>
    <row r="21" spans="2:12" ht="24" customHeight="1">
      <c r="B21" s="49"/>
      <c r="C21" s="298"/>
      <c r="D21" s="299"/>
      <c r="E21" s="300"/>
      <c r="F21" s="301"/>
      <c r="G21" s="351"/>
      <c r="H21" s="352"/>
      <c r="I21" s="302"/>
      <c r="J21" s="350" t="str">
        <f t="shared" si="0"/>
        <v/>
      </c>
      <c r="K21" s="303"/>
      <c r="L21" s="15"/>
    </row>
    <row r="22" spans="2:12" ht="24" customHeight="1">
      <c r="B22" s="49"/>
      <c r="C22" s="298"/>
      <c r="D22" s="299"/>
      <c r="E22" s="300"/>
      <c r="F22" s="301"/>
      <c r="G22" s="351"/>
      <c r="H22" s="352"/>
      <c r="I22" s="302"/>
      <c r="J22" s="350" t="str">
        <f t="shared" si="0"/>
        <v/>
      </c>
      <c r="K22" s="303"/>
      <c r="L22" s="15"/>
    </row>
    <row r="23" spans="2:12" ht="24" customHeight="1">
      <c r="B23" s="49"/>
      <c r="C23" s="298"/>
      <c r="D23" s="299"/>
      <c r="E23" s="300"/>
      <c r="F23" s="301"/>
      <c r="G23" s="351"/>
      <c r="H23" s="352"/>
      <c r="I23" s="302"/>
      <c r="J23" s="350" t="str">
        <f t="shared" si="0"/>
        <v/>
      </c>
      <c r="K23" s="303"/>
      <c r="L23" s="15"/>
    </row>
    <row r="24" spans="2:12" ht="24" customHeight="1">
      <c r="B24" s="49"/>
      <c r="C24" s="298"/>
      <c r="D24" s="299"/>
      <c r="E24" s="300"/>
      <c r="F24" s="301"/>
      <c r="G24" s="351"/>
      <c r="H24" s="352"/>
      <c r="I24" s="302"/>
      <c r="J24" s="350" t="str">
        <f t="shared" si="0"/>
        <v/>
      </c>
      <c r="K24" s="303"/>
      <c r="L24" s="15"/>
    </row>
    <row r="25" spans="2:12" ht="24" customHeight="1">
      <c r="B25" s="49"/>
      <c r="C25" s="298"/>
      <c r="D25" s="299"/>
      <c r="E25" s="300"/>
      <c r="F25" s="301"/>
      <c r="G25" s="351"/>
      <c r="H25" s="352"/>
      <c r="I25" s="302"/>
      <c r="J25" s="350" t="str">
        <f t="shared" si="0"/>
        <v/>
      </c>
      <c r="K25" s="303"/>
      <c r="L25" s="15"/>
    </row>
    <row r="26" spans="2:12" ht="24" customHeight="1">
      <c r="B26" s="49"/>
      <c r="C26" s="298"/>
      <c r="D26" s="299"/>
      <c r="E26" s="300"/>
      <c r="F26" s="301"/>
      <c r="G26" s="351"/>
      <c r="H26" s="352"/>
      <c r="I26" s="302"/>
      <c r="J26" s="350" t="str">
        <f t="shared" si="0"/>
        <v/>
      </c>
      <c r="K26" s="303"/>
      <c r="L26" s="15"/>
    </row>
    <row r="27" spans="2:12" ht="24" customHeight="1">
      <c r="B27" s="49"/>
      <c r="C27" s="298"/>
      <c r="D27" s="299"/>
      <c r="E27" s="300"/>
      <c r="F27" s="301"/>
      <c r="G27" s="351"/>
      <c r="H27" s="352"/>
      <c r="I27" s="302"/>
      <c r="J27" s="350" t="str">
        <f t="shared" si="0"/>
        <v/>
      </c>
      <c r="K27" s="303"/>
      <c r="L27" s="15"/>
    </row>
    <row r="28" spans="2:12" ht="24" customHeight="1">
      <c r="B28" s="49"/>
      <c r="C28" s="298"/>
      <c r="D28" s="299"/>
      <c r="E28" s="300"/>
      <c r="F28" s="301"/>
      <c r="G28" s="351"/>
      <c r="H28" s="352"/>
      <c r="I28" s="302"/>
      <c r="J28" s="350" t="str">
        <f t="shared" si="0"/>
        <v/>
      </c>
      <c r="K28" s="303"/>
      <c r="L28" s="15"/>
    </row>
    <row r="29" spans="2:12" ht="24" customHeight="1">
      <c r="B29" s="49"/>
      <c r="C29" s="298"/>
      <c r="D29" s="299"/>
      <c r="E29" s="300"/>
      <c r="F29" s="301"/>
      <c r="G29" s="351"/>
      <c r="H29" s="352"/>
      <c r="I29" s="302"/>
      <c r="J29" s="350" t="str">
        <f t="shared" si="0"/>
        <v/>
      </c>
      <c r="K29" s="303"/>
      <c r="L29" s="15"/>
    </row>
    <row r="30" spans="2:12" ht="24" customHeight="1">
      <c r="B30" s="49"/>
      <c r="C30" s="298"/>
      <c r="D30" s="299"/>
      <c r="E30" s="300"/>
      <c r="F30" s="301"/>
      <c r="G30" s="351"/>
      <c r="H30" s="352"/>
      <c r="I30" s="302"/>
      <c r="J30" s="350" t="str">
        <f>IF(G30="","",ROUND(G30*H30,0))</f>
        <v/>
      </c>
      <c r="K30" s="303"/>
      <c r="L30" s="15"/>
    </row>
    <row r="31" spans="2:12" ht="24" customHeight="1">
      <c r="B31" s="49"/>
      <c r="C31" s="298"/>
      <c r="D31" s="299"/>
      <c r="E31" s="300"/>
      <c r="F31" s="301"/>
      <c r="G31" s="351"/>
      <c r="H31" s="352"/>
      <c r="I31" s="302"/>
      <c r="J31" s="350" t="str">
        <f t="shared" si="0"/>
        <v/>
      </c>
      <c r="K31" s="303"/>
      <c r="L31" s="15"/>
    </row>
    <row r="32" spans="2:12" ht="24" customHeight="1">
      <c r="B32" s="49"/>
      <c r="C32" s="298"/>
      <c r="D32" s="299"/>
      <c r="E32" s="300"/>
      <c r="F32" s="301"/>
      <c r="G32" s="351"/>
      <c r="H32" s="352"/>
      <c r="I32" s="302"/>
      <c r="J32" s="350" t="str">
        <f t="shared" si="0"/>
        <v/>
      </c>
      <c r="K32" s="303"/>
      <c r="L32" s="15"/>
    </row>
    <row r="33" spans="2:12" ht="24" customHeight="1">
      <c r="B33" s="49"/>
      <c r="C33" s="298"/>
      <c r="D33" s="299"/>
      <c r="E33" s="300"/>
      <c r="F33" s="301"/>
      <c r="G33" s="351"/>
      <c r="H33" s="352"/>
      <c r="I33" s="302"/>
      <c r="J33" s="350" t="str">
        <f t="shared" si="0"/>
        <v/>
      </c>
      <c r="K33" s="303"/>
      <c r="L33" s="15"/>
    </row>
    <row r="34" spans="2:12" ht="24" customHeight="1">
      <c r="B34" s="49"/>
      <c r="C34" s="298"/>
      <c r="D34" s="299"/>
      <c r="E34" s="300"/>
      <c r="F34" s="301"/>
      <c r="G34" s="351"/>
      <c r="H34" s="352"/>
      <c r="I34" s="302"/>
      <c r="J34" s="350" t="str">
        <f t="shared" si="0"/>
        <v/>
      </c>
      <c r="K34" s="303"/>
      <c r="L34" s="15"/>
    </row>
    <row r="35" spans="2:12" ht="24" customHeight="1">
      <c r="B35" s="49"/>
      <c r="C35" s="298"/>
      <c r="D35" s="299"/>
      <c r="E35" s="300"/>
      <c r="F35" s="301"/>
      <c r="G35" s="351"/>
      <c r="H35" s="352"/>
      <c r="I35" s="302"/>
      <c r="J35" s="350" t="str">
        <f t="shared" si="0"/>
        <v/>
      </c>
      <c r="K35" s="303"/>
      <c r="L35" s="15"/>
    </row>
    <row r="36" spans="2:12" ht="24" customHeight="1">
      <c r="B36" s="49"/>
      <c r="C36" s="298"/>
      <c r="D36" s="299"/>
      <c r="E36" s="300"/>
      <c r="F36" s="301"/>
      <c r="G36" s="351"/>
      <c r="H36" s="352"/>
      <c r="I36" s="302"/>
      <c r="J36" s="350" t="str">
        <f t="shared" si="0"/>
        <v/>
      </c>
      <c r="K36" s="303"/>
      <c r="L36" s="15"/>
    </row>
    <row r="37" spans="2:12" ht="24" customHeight="1">
      <c r="B37" s="49"/>
      <c r="C37" s="298"/>
      <c r="D37" s="299"/>
      <c r="E37" s="300"/>
      <c r="F37" s="301"/>
      <c r="G37" s="351"/>
      <c r="H37" s="352"/>
      <c r="I37" s="302"/>
      <c r="J37" s="350" t="str">
        <f t="shared" si="0"/>
        <v/>
      </c>
      <c r="K37" s="303"/>
      <c r="L37" s="15"/>
    </row>
    <row r="38" spans="2:12" ht="24" customHeight="1">
      <c r="B38" s="49"/>
      <c r="C38" s="298"/>
      <c r="D38" s="299"/>
      <c r="E38" s="300"/>
      <c r="F38" s="301"/>
      <c r="G38" s="351"/>
      <c r="H38" s="352"/>
      <c r="I38" s="302"/>
      <c r="J38" s="350" t="str">
        <f t="shared" si="0"/>
        <v/>
      </c>
      <c r="K38" s="303"/>
      <c r="L38" s="15"/>
    </row>
    <row r="39" spans="2:12" ht="24" customHeight="1">
      <c r="B39" s="49"/>
      <c r="C39" s="298"/>
      <c r="D39" s="299"/>
      <c r="E39" s="300"/>
      <c r="F39" s="301"/>
      <c r="G39" s="351"/>
      <c r="H39" s="352"/>
      <c r="I39" s="302"/>
      <c r="J39" s="350" t="str">
        <f t="shared" si="0"/>
        <v/>
      </c>
      <c r="K39" s="303"/>
      <c r="L39" s="15"/>
    </row>
    <row r="40" spans="2:12" ht="24" customHeight="1">
      <c r="B40" s="49"/>
      <c r="C40" s="298"/>
      <c r="D40" s="299"/>
      <c r="E40" s="300"/>
      <c r="F40" s="301"/>
      <c r="G40" s="351"/>
      <c r="H40" s="352"/>
      <c r="I40" s="302"/>
      <c r="J40" s="350" t="str">
        <f t="shared" si="0"/>
        <v/>
      </c>
      <c r="K40" s="303"/>
      <c r="L40" s="15"/>
    </row>
    <row r="41" spans="2:12" ht="24" customHeight="1">
      <c r="B41" s="49"/>
      <c r="C41" s="298"/>
      <c r="D41" s="299"/>
      <c r="E41" s="300"/>
      <c r="F41" s="301"/>
      <c r="G41" s="351"/>
      <c r="H41" s="352"/>
      <c r="I41" s="302"/>
      <c r="J41" s="350" t="str">
        <f t="shared" si="0"/>
        <v/>
      </c>
      <c r="K41" s="303"/>
      <c r="L41" s="15"/>
    </row>
    <row r="42" spans="2:12" ht="24" customHeight="1">
      <c r="B42" s="49"/>
      <c r="C42" s="298"/>
      <c r="D42" s="299"/>
      <c r="E42" s="300"/>
      <c r="F42" s="301"/>
      <c r="G42" s="351"/>
      <c r="H42" s="352"/>
      <c r="I42" s="302"/>
      <c r="J42" s="350" t="str">
        <f t="shared" si="0"/>
        <v/>
      </c>
      <c r="K42" s="303"/>
      <c r="L42" s="15"/>
    </row>
    <row r="43" spans="2:12" ht="24" customHeight="1">
      <c r="B43" s="49"/>
      <c r="C43" s="298"/>
      <c r="D43" s="299"/>
      <c r="E43" s="300"/>
      <c r="F43" s="301"/>
      <c r="G43" s="351"/>
      <c r="H43" s="352"/>
      <c r="I43" s="302"/>
      <c r="J43" s="350" t="str">
        <f t="shared" si="0"/>
        <v/>
      </c>
      <c r="K43" s="303"/>
      <c r="L43" s="15"/>
    </row>
    <row r="44" spans="2:12" ht="24" customHeight="1">
      <c r="B44" s="49"/>
      <c r="C44" s="298"/>
      <c r="D44" s="299"/>
      <c r="E44" s="300"/>
      <c r="F44" s="301"/>
      <c r="G44" s="351"/>
      <c r="H44" s="352"/>
      <c r="I44" s="302"/>
      <c r="J44" s="350" t="str">
        <f t="shared" si="0"/>
        <v/>
      </c>
      <c r="K44" s="303"/>
      <c r="L44" s="15"/>
    </row>
    <row r="45" spans="2:12" ht="24" customHeight="1">
      <c r="B45" s="49"/>
      <c r="C45" s="298"/>
      <c r="D45" s="299"/>
      <c r="E45" s="300"/>
      <c r="F45" s="301"/>
      <c r="G45" s="351"/>
      <c r="H45" s="352"/>
      <c r="I45" s="302"/>
      <c r="J45" s="350" t="str">
        <f t="shared" si="0"/>
        <v/>
      </c>
      <c r="K45" s="303"/>
      <c r="L45" s="15"/>
    </row>
    <row r="46" spans="2:12" ht="24" customHeight="1">
      <c r="B46" s="49"/>
      <c r="C46" s="298"/>
      <c r="D46" s="299"/>
      <c r="E46" s="300"/>
      <c r="F46" s="301"/>
      <c r="G46" s="351"/>
      <c r="H46" s="352"/>
      <c r="I46" s="302"/>
      <c r="J46" s="350" t="str">
        <f t="shared" si="0"/>
        <v/>
      </c>
      <c r="K46" s="303"/>
      <c r="L46" s="15"/>
    </row>
    <row r="47" spans="2:12" ht="24" customHeight="1">
      <c r="B47" s="49"/>
      <c r="C47" s="298"/>
      <c r="D47" s="299"/>
      <c r="E47" s="300"/>
      <c r="F47" s="301"/>
      <c r="G47" s="351"/>
      <c r="H47" s="352"/>
      <c r="I47" s="302"/>
      <c r="J47" s="350" t="str">
        <f t="shared" si="0"/>
        <v/>
      </c>
      <c r="K47" s="303"/>
      <c r="L47" s="15"/>
    </row>
    <row r="48" spans="2:12" ht="24" customHeight="1">
      <c r="B48" s="49"/>
      <c r="C48" s="298"/>
      <c r="D48" s="299"/>
      <c r="E48" s="300"/>
      <c r="F48" s="301"/>
      <c r="G48" s="351"/>
      <c r="H48" s="352"/>
      <c r="I48" s="302"/>
      <c r="J48" s="350" t="str">
        <f t="shared" si="0"/>
        <v/>
      </c>
      <c r="K48" s="303"/>
      <c r="L48" s="15"/>
    </row>
    <row r="49" spans="2:12" ht="24" customHeight="1">
      <c r="B49" s="49"/>
      <c r="C49" s="298"/>
      <c r="D49" s="299"/>
      <c r="E49" s="300"/>
      <c r="F49" s="301"/>
      <c r="G49" s="351"/>
      <c r="H49" s="352"/>
      <c r="I49" s="302"/>
      <c r="J49" s="350" t="str">
        <f t="shared" si="0"/>
        <v/>
      </c>
      <c r="K49" s="303"/>
      <c r="L49" s="15"/>
    </row>
    <row r="50" spans="2:12" ht="24" customHeight="1">
      <c r="B50" s="49"/>
      <c r="C50" s="298"/>
      <c r="D50" s="299"/>
      <c r="E50" s="300"/>
      <c r="F50" s="301"/>
      <c r="G50" s="351"/>
      <c r="H50" s="352"/>
      <c r="I50" s="302"/>
      <c r="J50" s="350" t="str">
        <f t="shared" si="0"/>
        <v/>
      </c>
      <c r="K50" s="303"/>
      <c r="L50" s="15"/>
    </row>
    <row r="51" spans="2:12" ht="24" customHeight="1">
      <c r="B51" s="49"/>
      <c r="C51" s="298"/>
      <c r="D51" s="299"/>
      <c r="E51" s="300"/>
      <c r="F51" s="301"/>
      <c r="G51" s="351"/>
      <c r="H51" s="352"/>
      <c r="I51" s="302"/>
      <c r="J51" s="350" t="str">
        <f t="shared" si="0"/>
        <v/>
      </c>
      <c r="K51" s="303"/>
      <c r="L51" s="15"/>
    </row>
    <row r="52" spans="2:12" ht="24" customHeight="1">
      <c r="B52" s="49"/>
      <c r="C52" s="298"/>
      <c r="D52" s="299"/>
      <c r="E52" s="300"/>
      <c r="F52" s="301"/>
      <c r="G52" s="351"/>
      <c r="H52" s="352"/>
      <c r="I52" s="302"/>
      <c r="J52" s="350" t="str">
        <f t="shared" si="0"/>
        <v/>
      </c>
      <c r="K52" s="303"/>
      <c r="L52" s="15"/>
    </row>
    <row r="53" spans="2:12" ht="24" customHeight="1">
      <c r="B53" s="49"/>
      <c r="C53" s="298"/>
      <c r="D53" s="299"/>
      <c r="E53" s="300"/>
      <c r="F53" s="301"/>
      <c r="G53" s="351"/>
      <c r="H53" s="352"/>
      <c r="I53" s="302"/>
      <c r="J53" s="350" t="str">
        <f t="shared" si="0"/>
        <v/>
      </c>
      <c r="K53" s="303"/>
      <c r="L53" s="15"/>
    </row>
    <row r="54" spans="2:12" ht="24" customHeight="1">
      <c r="B54" s="49"/>
      <c r="C54" s="298"/>
      <c r="D54" s="299"/>
      <c r="E54" s="300"/>
      <c r="F54" s="301"/>
      <c r="G54" s="351"/>
      <c r="H54" s="352"/>
      <c r="I54" s="302"/>
      <c r="J54" s="350" t="str">
        <f t="shared" si="0"/>
        <v/>
      </c>
      <c r="K54" s="303"/>
      <c r="L54" s="15"/>
    </row>
    <row r="55" spans="2:12" ht="24" customHeight="1">
      <c r="B55" s="49"/>
      <c r="C55" s="298"/>
      <c r="D55" s="299"/>
      <c r="E55" s="300"/>
      <c r="F55" s="301"/>
      <c r="G55" s="351"/>
      <c r="H55" s="352"/>
      <c r="I55" s="302"/>
      <c r="J55" s="350" t="str">
        <f t="shared" si="0"/>
        <v/>
      </c>
      <c r="K55" s="303"/>
      <c r="L55" s="15"/>
    </row>
    <row r="56" spans="2:12" ht="24" customHeight="1">
      <c r="B56" s="49"/>
      <c r="C56" s="298"/>
      <c r="D56" s="299"/>
      <c r="E56" s="300"/>
      <c r="F56" s="301"/>
      <c r="G56" s="351"/>
      <c r="H56" s="352"/>
      <c r="I56" s="302"/>
      <c r="J56" s="350" t="str">
        <f t="shared" si="0"/>
        <v/>
      </c>
      <c r="K56" s="303"/>
      <c r="L56" s="15"/>
    </row>
    <row r="57" spans="2:12" ht="24" customHeight="1">
      <c r="B57" s="49"/>
      <c r="C57" s="298"/>
      <c r="D57" s="299"/>
      <c r="E57" s="300"/>
      <c r="F57" s="301"/>
      <c r="G57" s="351"/>
      <c r="H57" s="352"/>
      <c r="I57" s="302"/>
      <c r="J57" s="350" t="str">
        <f t="shared" si="0"/>
        <v/>
      </c>
      <c r="K57" s="303"/>
      <c r="L57" s="15"/>
    </row>
    <row r="58" spans="2:12" ht="24" customHeight="1">
      <c r="B58" s="49"/>
      <c r="C58" s="298"/>
      <c r="D58" s="299"/>
      <c r="E58" s="300"/>
      <c r="F58" s="301"/>
      <c r="G58" s="351"/>
      <c r="H58" s="352"/>
      <c r="I58" s="302"/>
      <c r="J58" s="350" t="str">
        <f t="shared" si="0"/>
        <v/>
      </c>
      <c r="K58" s="303"/>
      <c r="L58" s="15"/>
    </row>
    <row r="59" spans="2:12" ht="24" customHeight="1">
      <c r="B59" s="49"/>
      <c r="C59" s="298"/>
      <c r="D59" s="299"/>
      <c r="E59" s="300"/>
      <c r="F59" s="301"/>
      <c r="G59" s="351"/>
      <c r="H59" s="352"/>
      <c r="I59" s="302"/>
      <c r="J59" s="350" t="str">
        <f t="shared" si="0"/>
        <v/>
      </c>
      <c r="K59" s="303"/>
      <c r="L59" s="15"/>
    </row>
    <row r="60" spans="2:12" ht="24" customHeight="1">
      <c r="B60" s="49"/>
      <c r="C60" s="298"/>
      <c r="D60" s="299"/>
      <c r="E60" s="300"/>
      <c r="F60" s="301"/>
      <c r="G60" s="351"/>
      <c r="H60" s="352"/>
      <c r="I60" s="302"/>
      <c r="J60" s="350" t="str">
        <f t="shared" si="0"/>
        <v/>
      </c>
      <c r="K60" s="303"/>
      <c r="L60" s="15"/>
    </row>
    <row r="61" spans="2:12" ht="24" customHeight="1">
      <c r="B61" s="49"/>
      <c r="C61" s="298"/>
      <c r="D61" s="299"/>
      <c r="E61" s="300"/>
      <c r="F61" s="301"/>
      <c r="G61" s="351"/>
      <c r="H61" s="352"/>
      <c r="I61" s="302"/>
      <c r="J61" s="350" t="str">
        <f t="shared" si="0"/>
        <v/>
      </c>
      <c r="K61" s="303"/>
      <c r="L61" s="15"/>
    </row>
    <row r="62" spans="2:12" ht="24" customHeight="1">
      <c r="B62" s="49"/>
      <c r="C62" s="298"/>
      <c r="D62" s="299"/>
      <c r="E62" s="300"/>
      <c r="F62" s="301"/>
      <c r="G62" s="351"/>
      <c r="H62" s="352"/>
      <c r="I62" s="302"/>
      <c r="J62" s="350" t="str">
        <f t="shared" si="0"/>
        <v/>
      </c>
      <c r="K62" s="303"/>
      <c r="L62" s="15"/>
    </row>
    <row r="63" spans="2:12" ht="24" customHeight="1">
      <c r="B63" s="49"/>
      <c r="C63" s="298"/>
      <c r="D63" s="299"/>
      <c r="E63" s="300"/>
      <c r="F63" s="301"/>
      <c r="G63" s="351"/>
      <c r="H63" s="352"/>
      <c r="I63" s="302"/>
      <c r="J63" s="350" t="str">
        <f t="shared" si="0"/>
        <v/>
      </c>
      <c r="K63" s="303"/>
      <c r="L63" s="15"/>
    </row>
    <row r="64" spans="2:12" ht="24" customHeight="1">
      <c r="B64" s="49"/>
      <c r="C64" s="298"/>
      <c r="D64" s="299"/>
      <c r="E64" s="300"/>
      <c r="F64" s="301"/>
      <c r="G64" s="351"/>
      <c r="H64" s="352"/>
      <c r="I64" s="302"/>
      <c r="J64" s="350" t="str">
        <f t="shared" si="0"/>
        <v/>
      </c>
      <c r="K64" s="303"/>
      <c r="L64" s="15"/>
    </row>
    <row r="65" spans="2:12" ht="24" customHeight="1">
      <c r="B65" s="49"/>
      <c r="C65" s="298"/>
      <c r="D65" s="299"/>
      <c r="E65" s="300"/>
      <c r="F65" s="301"/>
      <c r="G65" s="351"/>
      <c r="H65" s="352"/>
      <c r="I65" s="302"/>
      <c r="J65" s="350" t="str">
        <f t="shared" si="0"/>
        <v/>
      </c>
      <c r="K65" s="303"/>
      <c r="L65" s="15"/>
    </row>
    <row r="66" spans="2:12" ht="24" customHeight="1">
      <c r="B66" s="49"/>
      <c r="C66" s="298"/>
      <c r="D66" s="299"/>
      <c r="E66" s="300"/>
      <c r="F66" s="301"/>
      <c r="G66" s="351"/>
      <c r="H66" s="352"/>
      <c r="I66" s="302"/>
      <c r="J66" s="350" t="str">
        <f t="shared" si="0"/>
        <v/>
      </c>
      <c r="K66" s="303"/>
      <c r="L66" s="15"/>
    </row>
    <row r="67" spans="2:12" ht="24" customHeight="1">
      <c r="B67" s="49"/>
      <c r="C67" s="298"/>
      <c r="D67" s="299"/>
      <c r="E67" s="300"/>
      <c r="F67" s="301"/>
      <c r="G67" s="351"/>
      <c r="H67" s="352"/>
      <c r="I67" s="302"/>
      <c r="J67" s="350" t="str">
        <f t="shared" si="0"/>
        <v/>
      </c>
      <c r="K67" s="303"/>
      <c r="L67" s="15"/>
    </row>
    <row r="68" spans="2:12" ht="24" customHeight="1">
      <c r="B68" s="49"/>
      <c r="C68" s="298"/>
      <c r="D68" s="299"/>
      <c r="E68" s="300"/>
      <c r="F68" s="301"/>
      <c r="G68" s="351"/>
      <c r="H68" s="352"/>
      <c r="I68" s="302"/>
      <c r="J68" s="350" t="str">
        <f t="shared" si="0"/>
        <v/>
      </c>
      <c r="K68" s="303"/>
      <c r="L68" s="15"/>
    </row>
    <row r="69" spans="2:12" ht="24" customHeight="1">
      <c r="B69" s="49"/>
      <c r="C69" s="298"/>
      <c r="D69" s="299"/>
      <c r="E69" s="300"/>
      <c r="F69" s="301"/>
      <c r="G69" s="351"/>
      <c r="H69" s="352"/>
      <c r="I69" s="302"/>
      <c r="J69" s="350" t="str">
        <f t="shared" si="0"/>
        <v/>
      </c>
      <c r="K69" s="303"/>
      <c r="L69" s="15"/>
    </row>
    <row r="70" spans="2:12" ht="24" customHeight="1">
      <c r="B70" s="49"/>
      <c r="C70" s="298"/>
      <c r="D70" s="299"/>
      <c r="E70" s="300"/>
      <c r="F70" s="301"/>
      <c r="G70" s="351"/>
      <c r="H70" s="352"/>
      <c r="I70" s="302"/>
      <c r="J70" s="350" t="str">
        <f t="shared" si="0"/>
        <v/>
      </c>
      <c r="K70" s="303"/>
      <c r="L70" s="15"/>
    </row>
    <row r="71" spans="2:12" ht="24" customHeight="1">
      <c r="B71" s="49"/>
      <c r="C71" s="298"/>
      <c r="D71" s="299"/>
      <c r="E71" s="300"/>
      <c r="F71" s="301"/>
      <c r="G71" s="351"/>
      <c r="H71" s="352"/>
      <c r="I71" s="302"/>
      <c r="J71" s="350" t="str">
        <f t="shared" si="0"/>
        <v/>
      </c>
      <c r="K71" s="303"/>
      <c r="L71" s="15"/>
    </row>
    <row r="72" spans="2:12" ht="24" customHeight="1">
      <c r="B72" s="49"/>
      <c r="C72" s="298"/>
      <c r="D72" s="299"/>
      <c r="E72" s="300"/>
      <c r="F72" s="301"/>
      <c r="G72" s="351"/>
      <c r="H72" s="352"/>
      <c r="I72" s="302"/>
      <c r="J72" s="350" t="str">
        <f t="shared" si="0"/>
        <v/>
      </c>
      <c r="K72" s="303"/>
      <c r="L72" s="15"/>
    </row>
    <row r="73" spans="2:12" ht="24" customHeight="1">
      <c r="B73" s="49"/>
      <c r="C73" s="298"/>
      <c r="D73" s="299"/>
      <c r="E73" s="300"/>
      <c r="F73" s="301"/>
      <c r="G73" s="351"/>
      <c r="H73" s="352"/>
      <c r="I73" s="302"/>
      <c r="J73" s="350" t="str">
        <f t="shared" si="0"/>
        <v/>
      </c>
      <c r="K73" s="303"/>
      <c r="L73" s="15"/>
    </row>
    <row r="74" spans="2:12" ht="24" customHeight="1">
      <c r="B74" s="49"/>
      <c r="C74" s="298"/>
      <c r="D74" s="299"/>
      <c r="E74" s="300"/>
      <c r="F74" s="301"/>
      <c r="G74" s="351"/>
      <c r="H74" s="352"/>
      <c r="I74" s="302"/>
      <c r="J74" s="350" t="str">
        <f t="shared" si="0"/>
        <v/>
      </c>
      <c r="K74" s="303"/>
      <c r="L74" s="15"/>
    </row>
    <row r="75" spans="2:12" ht="24" customHeight="1">
      <c r="B75" s="49"/>
      <c r="C75" s="298"/>
      <c r="D75" s="299"/>
      <c r="E75" s="300"/>
      <c r="F75" s="301"/>
      <c r="G75" s="351"/>
      <c r="H75" s="352"/>
      <c r="I75" s="302"/>
      <c r="J75" s="350" t="str">
        <f t="shared" si="0"/>
        <v/>
      </c>
      <c r="K75" s="303"/>
      <c r="L75" s="15"/>
    </row>
    <row r="76" spans="2:12" ht="24" customHeight="1">
      <c r="B76" s="49"/>
      <c r="C76" s="298"/>
      <c r="D76" s="299"/>
      <c r="E76" s="300"/>
      <c r="F76" s="301"/>
      <c r="G76" s="351"/>
      <c r="H76" s="352"/>
      <c r="I76" s="302"/>
      <c r="J76" s="350" t="str">
        <f t="shared" si="0"/>
        <v/>
      </c>
      <c r="K76" s="303"/>
      <c r="L76" s="15"/>
    </row>
    <row r="77" spans="2:12" ht="24" customHeight="1">
      <c r="B77" s="49"/>
      <c r="C77" s="298"/>
      <c r="D77" s="299"/>
      <c r="E77" s="300"/>
      <c r="F77" s="301"/>
      <c r="G77" s="351"/>
      <c r="H77" s="352"/>
      <c r="I77" s="302"/>
      <c r="J77" s="350" t="str">
        <f t="shared" si="0"/>
        <v/>
      </c>
      <c r="K77" s="303"/>
      <c r="L77" s="15"/>
    </row>
    <row r="78" spans="2:12" ht="24" customHeight="1">
      <c r="B78" s="49"/>
      <c r="C78" s="298"/>
      <c r="D78" s="299"/>
      <c r="E78" s="300"/>
      <c r="F78" s="301"/>
      <c r="G78" s="351"/>
      <c r="H78" s="352"/>
      <c r="I78" s="302"/>
      <c r="J78" s="350" t="str">
        <f t="shared" si="0"/>
        <v/>
      </c>
      <c r="K78" s="303"/>
      <c r="L78" s="15"/>
    </row>
    <row r="79" spans="2:12" ht="24" customHeight="1">
      <c r="B79" s="49"/>
      <c r="C79" s="298"/>
      <c r="D79" s="299"/>
      <c r="E79" s="300"/>
      <c r="F79" s="301"/>
      <c r="G79" s="351"/>
      <c r="H79" s="352"/>
      <c r="I79" s="302"/>
      <c r="J79" s="350" t="str">
        <f t="shared" si="0"/>
        <v/>
      </c>
      <c r="K79" s="303"/>
      <c r="L79" s="15"/>
    </row>
    <row r="80" spans="2:12" ht="24" customHeight="1">
      <c r="B80" s="49"/>
      <c r="C80" s="298"/>
      <c r="D80" s="299"/>
      <c r="E80" s="300"/>
      <c r="F80" s="301"/>
      <c r="G80" s="351"/>
      <c r="H80" s="352"/>
      <c r="I80" s="302"/>
      <c r="J80" s="350" t="str">
        <f t="shared" si="0"/>
        <v/>
      </c>
      <c r="K80" s="303"/>
      <c r="L80" s="15"/>
    </row>
    <row r="81" spans="2:12" ht="24" customHeight="1">
      <c r="B81" s="49"/>
      <c r="C81" s="298"/>
      <c r="D81" s="299"/>
      <c r="E81" s="300"/>
      <c r="F81" s="301"/>
      <c r="G81" s="351"/>
      <c r="H81" s="352"/>
      <c r="I81" s="302"/>
      <c r="J81" s="350" t="str">
        <f t="shared" si="0"/>
        <v/>
      </c>
      <c r="K81" s="303"/>
      <c r="L81" s="15"/>
    </row>
    <row r="82" spans="2:12" ht="24" customHeight="1">
      <c r="B82" s="49"/>
      <c r="C82" s="298"/>
      <c r="D82" s="299"/>
      <c r="E82" s="300"/>
      <c r="F82" s="301"/>
      <c r="G82" s="351"/>
      <c r="H82" s="352"/>
      <c r="I82" s="302"/>
      <c r="J82" s="350" t="str">
        <f t="shared" si="0"/>
        <v/>
      </c>
      <c r="K82" s="303"/>
      <c r="L82" s="15"/>
    </row>
    <row r="83" spans="2:12" ht="24" customHeight="1">
      <c r="B83" s="49"/>
      <c r="C83" s="298"/>
      <c r="D83" s="299"/>
      <c r="E83" s="300"/>
      <c r="F83" s="301"/>
      <c r="G83" s="351"/>
      <c r="H83" s="352"/>
      <c r="I83" s="302"/>
      <c r="J83" s="350" t="str">
        <f t="shared" si="0"/>
        <v/>
      </c>
      <c r="K83" s="303"/>
      <c r="L83" s="15"/>
    </row>
    <row r="84" spans="2:12" ht="24" customHeight="1">
      <c r="B84" s="49"/>
      <c r="C84" s="298"/>
      <c r="D84" s="299"/>
      <c r="E84" s="300"/>
      <c r="F84" s="301"/>
      <c r="G84" s="351"/>
      <c r="H84" s="352"/>
      <c r="I84" s="302"/>
      <c r="J84" s="350" t="str">
        <f t="shared" si="0"/>
        <v/>
      </c>
      <c r="K84" s="303"/>
      <c r="L84" s="15"/>
    </row>
    <row r="85" spans="2:12" ht="24" customHeight="1">
      <c r="B85" s="49"/>
      <c r="C85" s="298"/>
      <c r="D85" s="299"/>
      <c r="E85" s="300"/>
      <c r="F85" s="301"/>
      <c r="G85" s="351"/>
      <c r="H85" s="352"/>
      <c r="I85" s="302"/>
      <c r="J85" s="350" t="str">
        <f t="shared" ref="J85:J148" si="1">IF(G85="","",ROUND(G85*H85,0))</f>
        <v/>
      </c>
      <c r="K85" s="303"/>
      <c r="L85" s="15"/>
    </row>
    <row r="86" spans="2:12" ht="24" customHeight="1">
      <c r="B86" s="49"/>
      <c r="C86" s="298"/>
      <c r="D86" s="299"/>
      <c r="E86" s="300"/>
      <c r="F86" s="301"/>
      <c r="G86" s="351"/>
      <c r="H86" s="352"/>
      <c r="I86" s="302"/>
      <c r="J86" s="350" t="str">
        <f t="shared" si="1"/>
        <v/>
      </c>
      <c r="K86" s="303"/>
      <c r="L86" s="15"/>
    </row>
    <row r="87" spans="2:12" ht="24" customHeight="1">
      <c r="B87" s="49"/>
      <c r="C87" s="298"/>
      <c r="D87" s="299"/>
      <c r="E87" s="300"/>
      <c r="F87" s="301"/>
      <c r="G87" s="351"/>
      <c r="H87" s="352"/>
      <c r="I87" s="302"/>
      <c r="J87" s="350" t="str">
        <f t="shared" si="1"/>
        <v/>
      </c>
      <c r="K87" s="303"/>
      <c r="L87" s="15"/>
    </row>
    <row r="88" spans="2:12" ht="24" customHeight="1">
      <c r="B88" s="49"/>
      <c r="C88" s="298"/>
      <c r="D88" s="299"/>
      <c r="E88" s="300"/>
      <c r="F88" s="301"/>
      <c r="G88" s="351"/>
      <c r="H88" s="352"/>
      <c r="I88" s="302"/>
      <c r="J88" s="350" t="str">
        <f t="shared" si="1"/>
        <v/>
      </c>
      <c r="K88" s="303"/>
      <c r="L88" s="15"/>
    </row>
    <row r="89" spans="2:12" ht="24" customHeight="1">
      <c r="B89" s="49"/>
      <c r="C89" s="298"/>
      <c r="D89" s="299"/>
      <c r="E89" s="300"/>
      <c r="F89" s="301"/>
      <c r="G89" s="351"/>
      <c r="H89" s="352"/>
      <c r="I89" s="302"/>
      <c r="J89" s="350" t="str">
        <f t="shared" si="1"/>
        <v/>
      </c>
      <c r="K89" s="303"/>
      <c r="L89" s="15"/>
    </row>
    <row r="90" spans="2:12" ht="24" customHeight="1">
      <c r="B90" s="49"/>
      <c r="C90" s="298"/>
      <c r="D90" s="299"/>
      <c r="E90" s="300"/>
      <c r="F90" s="301"/>
      <c r="G90" s="351"/>
      <c r="H90" s="352"/>
      <c r="I90" s="302"/>
      <c r="J90" s="350" t="str">
        <f t="shared" si="1"/>
        <v/>
      </c>
      <c r="K90" s="303"/>
      <c r="L90" s="15"/>
    </row>
    <row r="91" spans="2:12" ht="24" customHeight="1">
      <c r="B91" s="49"/>
      <c r="C91" s="298"/>
      <c r="D91" s="299"/>
      <c r="E91" s="300"/>
      <c r="F91" s="301"/>
      <c r="G91" s="351"/>
      <c r="H91" s="352"/>
      <c r="I91" s="302"/>
      <c r="J91" s="350" t="str">
        <f t="shared" si="1"/>
        <v/>
      </c>
      <c r="K91" s="303"/>
      <c r="L91" s="15"/>
    </row>
    <row r="92" spans="2:12" ht="24" customHeight="1">
      <c r="B92" s="49"/>
      <c r="C92" s="298"/>
      <c r="D92" s="299"/>
      <c r="E92" s="300"/>
      <c r="F92" s="301"/>
      <c r="G92" s="351"/>
      <c r="H92" s="352"/>
      <c r="I92" s="302"/>
      <c r="J92" s="350" t="str">
        <f t="shared" si="1"/>
        <v/>
      </c>
      <c r="K92" s="303"/>
      <c r="L92" s="15"/>
    </row>
    <row r="93" spans="2:12" ht="24" customHeight="1">
      <c r="B93" s="49"/>
      <c r="C93" s="298"/>
      <c r="D93" s="299"/>
      <c r="E93" s="300"/>
      <c r="F93" s="301"/>
      <c r="G93" s="351"/>
      <c r="H93" s="352"/>
      <c r="I93" s="302"/>
      <c r="J93" s="350" t="str">
        <f t="shared" si="1"/>
        <v/>
      </c>
      <c r="K93" s="303"/>
      <c r="L93" s="15"/>
    </row>
    <row r="94" spans="2:12" ht="24" customHeight="1">
      <c r="B94" s="49"/>
      <c r="C94" s="298"/>
      <c r="D94" s="299"/>
      <c r="E94" s="300"/>
      <c r="F94" s="301"/>
      <c r="G94" s="351"/>
      <c r="H94" s="352"/>
      <c r="I94" s="302"/>
      <c r="J94" s="350" t="str">
        <f t="shared" si="1"/>
        <v/>
      </c>
      <c r="K94" s="303"/>
      <c r="L94" s="15"/>
    </row>
    <row r="95" spans="2:12" ht="24" customHeight="1">
      <c r="B95" s="49"/>
      <c r="C95" s="298"/>
      <c r="D95" s="299"/>
      <c r="E95" s="300"/>
      <c r="F95" s="301"/>
      <c r="G95" s="351"/>
      <c r="H95" s="352"/>
      <c r="I95" s="302"/>
      <c r="J95" s="350" t="str">
        <f t="shared" si="1"/>
        <v/>
      </c>
      <c r="K95" s="303"/>
      <c r="L95" s="15"/>
    </row>
    <row r="96" spans="2:12" ht="24" customHeight="1">
      <c r="B96" s="49"/>
      <c r="C96" s="298"/>
      <c r="D96" s="299"/>
      <c r="E96" s="300"/>
      <c r="F96" s="301"/>
      <c r="G96" s="351"/>
      <c r="H96" s="352"/>
      <c r="I96" s="302"/>
      <c r="J96" s="350" t="str">
        <f t="shared" si="1"/>
        <v/>
      </c>
      <c r="K96" s="303"/>
      <c r="L96" s="15"/>
    </row>
    <row r="97" spans="2:12" ht="24" customHeight="1">
      <c r="B97" s="49"/>
      <c r="C97" s="298"/>
      <c r="D97" s="299"/>
      <c r="E97" s="300"/>
      <c r="F97" s="301"/>
      <c r="G97" s="351"/>
      <c r="H97" s="352"/>
      <c r="I97" s="302"/>
      <c r="J97" s="350" t="str">
        <f t="shared" si="1"/>
        <v/>
      </c>
      <c r="K97" s="303"/>
      <c r="L97" s="15"/>
    </row>
    <row r="98" spans="2:12" ht="24" customHeight="1">
      <c r="B98" s="49"/>
      <c r="C98" s="298"/>
      <c r="D98" s="299"/>
      <c r="E98" s="300"/>
      <c r="F98" s="301"/>
      <c r="G98" s="351"/>
      <c r="H98" s="352"/>
      <c r="I98" s="302"/>
      <c r="J98" s="350" t="str">
        <f t="shared" si="1"/>
        <v/>
      </c>
      <c r="K98" s="303"/>
      <c r="L98" s="15"/>
    </row>
    <row r="99" spans="2:12" ht="24" customHeight="1">
      <c r="B99" s="49"/>
      <c r="C99" s="298"/>
      <c r="D99" s="299"/>
      <c r="E99" s="300"/>
      <c r="F99" s="301"/>
      <c r="G99" s="351"/>
      <c r="H99" s="352"/>
      <c r="I99" s="302"/>
      <c r="J99" s="350" t="str">
        <f t="shared" si="1"/>
        <v/>
      </c>
      <c r="K99" s="303"/>
      <c r="L99" s="15"/>
    </row>
    <row r="100" spans="2:12" ht="24" customHeight="1">
      <c r="B100" s="49"/>
      <c r="C100" s="298"/>
      <c r="D100" s="299"/>
      <c r="E100" s="300"/>
      <c r="F100" s="301"/>
      <c r="G100" s="351"/>
      <c r="H100" s="352"/>
      <c r="I100" s="302"/>
      <c r="J100" s="350" t="str">
        <f t="shared" si="1"/>
        <v/>
      </c>
      <c r="K100" s="303"/>
      <c r="L100" s="15"/>
    </row>
    <row r="101" spans="2:12" ht="24" customHeight="1">
      <c r="B101" s="49"/>
      <c r="C101" s="298"/>
      <c r="D101" s="299"/>
      <c r="E101" s="300"/>
      <c r="F101" s="301"/>
      <c r="G101" s="351"/>
      <c r="H101" s="352"/>
      <c r="I101" s="302"/>
      <c r="J101" s="350" t="str">
        <f t="shared" si="1"/>
        <v/>
      </c>
      <c r="K101" s="303"/>
      <c r="L101" s="15"/>
    </row>
    <row r="102" spans="2:12" ht="24" customHeight="1">
      <c r="B102" s="49"/>
      <c r="C102" s="298"/>
      <c r="D102" s="299"/>
      <c r="E102" s="300"/>
      <c r="F102" s="301"/>
      <c r="G102" s="351"/>
      <c r="H102" s="352"/>
      <c r="I102" s="302"/>
      <c r="J102" s="350" t="str">
        <f t="shared" si="1"/>
        <v/>
      </c>
      <c r="K102" s="303"/>
      <c r="L102" s="15"/>
    </row>
    <row r="103" spans="2:12" ht="24" customHeight="1">
      <c r="B103" s="49"/>
      <c r="C103" s="298"/>
      <c r="D103" s="299"/>
      <c r="E103" s="300"/>
      <c r="F103" s="301"/>
      <c r="G103" s="351"/>
      <c r="H103" s="352"/>
      <c r="I103" s="302"/>
      <c r="J103" s="350" t="str">
        <f t="shared" si="1"/>
        <v/>
      </c>
      <c r="K103" s="303"/>
      <c r="L103" s="15"/>
    </row>
    <row r="104" spans="2:12" ht="24" customHeight="1">
      <c r="B104" s="49"/>
      <c r="C104" s="298"/>
      <c r="D104" s="299"/>
      <c r="E104" s="300"/>
      <c r="F104" s="301"/>
      <c r="G104" s="351"/>
      <c r="H104" s="352"/>
      <c r="I104" s="302"/>
      <c r="J104" s="350" t="str">
        <f t="shared" si="1"/>
        <v/>
      </c>
      <c r="K104" s="303"/>
      <c r="L104" s="15"/>
    </row>
    <row r="105" spans="2:12" ht="24" customHeight="1">
      <c r="B105" s="49"/>
      <c r="C105" s="298"/>
      <c r="D105" s="299"/>
      <c r="E105" s="300"/>
      <c r="F105" s="301"/>
      <c r="G105" s="351"/>
      <c r="H105" s="352"/>
      <c r="I105" s="302"/>
      <c r="J105" s="350" t="str">
        <f t="shared" si="1"/>
        <v/>
      </c>
      <c r="K105" s="303"/>
      <c r="L105" s="15"/>
    </row>
    <row r="106" spans="2:12" ht="24" customHeight="1">
      <c r="B106" s="49"/>
      <c r="C106" s="298"/>
      <c r="D106" s="299"/>
      <c r="E106" s="300"/>
      <c r="F106" s="301"/>
      <c r="G106" s="351"/>
      <c r="H106" s="352"/>
      <c r="I106" s="302"/>
      <c r="J106" s="350" t="str">
        <f t="shared" si="1"/>
        <v/>
      </c>
      <c r="K106" s="303"/>
      <c r="L106" s="15"/>
    </row>
    <row r="107" spans="2:12" ht="24" customHeight="1">
      <c r="B107" s="49"/>
      <c r="C107" s="298"/>
      <c r="D107" s="299"/>
      <c r="E107" s="300"/>
      <c r="F107" s="301"/>
      <c r="G107" s="351"/>
      <c r="H107" s="352"/>
      <c r="I107" s="302"/>
      <c r="J107" s="350" t="str">
        <f t="shared" si="1"/>
        <v/>
      </c>
      <c r="K107" s="303"/>
      <c r="L107" s="15"/>
    </row>
    <row r="108" spans="2:12" ht="24" customHeight="1">
      <c r="B108" s="49"/>
      <c r="C108" s="298"/>
      <c r="D108" s="299"/>
      <c r="E108" s="300"/>
      <c r="F108" s="301"/>
      <c r="G108" s="351"/>
      <c r="H108" s="352"/>
      <c r="I108" s="302"/>
      <c r="J108" s="350" t="str">
        <f t="shared" si="1"/>
        <v/>
      </c>
      <c r="K108" s="303"/>
      <c r="L108" s="15"/>
    </row>
    <row r="109" spans="2:12" ht="24" customHeight="1">
      <c r="B109" s="49"/>
      <c r="C109" s="298"/>
      <c r="D109" s="299"/>
      <c r="E109" s="300"/>
      <c r="F109" s="301"/>
      <c r="G109" s="351"/>
      <c r="H109" s="352"/>
      <c r="I109" s="302"/>
      <c r="J109" s="350" t="str">
        <f t="shared" si="1"/>
        <v/>
      </c>
      <c r="K109" s="303"/>
      <c r="L109" s="15"/>
    </row>
    <row r="110" spans="2:12" ht="24" customHeight="1">
      <c r="B110" s="49"/>
      <c r="C110" s="298"/>
      <c r="D110" s="299"/>
      <c r="E110" s="300"/>
      <c r="F110" s="301"/>
      <c r="G110" s="351"/>
      <c r="H110" s="352"/>
      <c r="I110" s="302"/>
      <c r="J110" s="350" t="str">
        <f t="shared" si="1"/>
        <v/>
      </c>
      <c r="K110" s="303"/>
      <c r="L110" s="15"/>
    </row>
    <row r="111" spans="2:12" ht="24" customHeight="1">
      <c r="B111" s="49"/>
      <c r="C111" s="298"/>
      <c r="D111" s="299"/>
      <c r="E111" s="300"/>
      <c r="F111" s="301"/>
      <c r="G111" s="351"/>
      <c r="H111" s="352"/>
      <c r="I111" s="302"/>
      <c r="J111" s="350" t="str">
        <f t="shared" si="1"/>
        <v/>
      </c>
      <c r="K111" s="303"/>
      <c r="L111" s="15"/>
    </row>
    <row r="112" spans="2:12" ht="24" customHeight="1">
      <c r="B112" s="49"/>
      <c r="C112" s="298"/>
      <c r="D112" s="299"/>
      <c r="E112" s="300"/>
      <c r="F112" s="301"/>
      <c r="G112" s="351"/>
      <c r="H112" s="352"/>
      <c r="I112" s="302"/>
      <c r="J112" s="350" t="str">
        <f t="shared" si="1"/>
        <v/>
      </c>
      <c r="K112" s="303"/>
      <c r="L112" s="15"/>
    </row>
    <row r="113" spans="2:12" ht="24" customHeight="1">
      <c r="B113" s="49"/>
      <c r="C113" s="298"/>
      <c r="D113" s="299"/>
      <c r="E113" s="300"/>
      <c r="F113" s="301"/>
      <c r="G113" s="351"/>
      <c r="H113" s="352"/>
      <c r="I113" s="302"/>
      <c r="J113" s="350" t="str">
        <f t="shared" si="1"/>
        <v/>
      </c>
      <c r="K113" s="303"/>
      <c r="L113" s="15"/>
    </row>
    <row r="114" spans="2:12" ht="24" customHeight="1">
      <c r="B114" s="49"/>
      <c r="C114" s="298"/>
      <c r="D114" s="299"/>
      <c r="E114" s="300"/>
      <c r="F114" s="301"/>
      <c r="G114" s="351"/>
      <c r="H114" s="352"/>
      <c r="I114" s="302"/>
      <c r="J114" s="350" t="str">
        <f t="shared" si="1"/>
        <v/>
      </c>
      <c r="K114" s="303"/>
      <c r="L114" s="15"/>
    </row>
    <row r="115" spans="2:12" ht="24" customHeight="1">
      <c r="B115" s="49"/>
      <c r="C115" s="298"/>
      <c r="D115" s="299"/>
      <c r="E115" s="300"/>
      <c r="F115" s="301"/>
      <c r="G115" s="351"/>
      <c r="H115" s="352"/>
      <c r="I115" s="302"/>
      <c r="J115" s="350" t="str">
        <f t="shared" si="1"/>
        <v/>
      </c>
      <c r="K115" s="303"/>
      <c r="L115" s="15"/>
    </row>
    <row r="116" spans="2:12" ht="24" customHeight="1">
      <c r="B116" s="49"/>
      <c r="C116" s="298"/>
      <c r="D116" s="299"/>
      <c r="E116" s="300"/>
      <c r="F116" s="301"/>
      <c r="G116" s="351"/>
      <c r="H116" s="352"/>
      <c r="I116" s="302"/>
      <c r="J116" s="350" t="str">
        <f t="shared" si="1"/>
        <v/>
      </c>
      <c r="K116" s="303"/>
      <c r="L116" s="15"/>
    </row>
    <row r="117" spans="2:12" ht="24" customHeight="1">
      <c r="B117" s="49"/>
      <c r="C117" s="298"/>
      <c r="D117" s="299"/>
      <c r="E117" s="300"/>
      <c r="F117" s="301"/>
      <c r="G117" s="351"/>
      <c r="H117" s="352"/>
      <c r="I117" s="302"/>
      <c r="J117" s="350" t="str">
        <f t="shared" si="1"/>
        <v/>
      </c>
      <c r="K117" s="303"/>
      <c r="L117" s="15"/>
    </row>
    <row r="118" spans="2:12" ht="24" customHeight="1">
      <c r="B118" s="49"/>
      <c r="C118" s="298"/>
      <c r="D118" s="299"/>
      <c r="E118" s="300"/>
      <c r="F118" s="301"/>
      <c r="G118" s="351"/>
      <c r="H118" s="352"/>
      <c r="I118" s="302"/>
      <c r="J118" s="350" t="str">
        <f t="shared" si="1"/>
        <v/>
      </c>
      <c r="K118" s="303"/>
      <c r="L118" s="15"/>
    </row>
    <row r="119" spans="2:12" ht="24" customHeight="1">
      <c r="B119" s="49"/>
      <c r="C119" s="298"/>
      <c r="D119" s="299"/>
      <c r="E119" s="300"/>
      <c r="F119" s="301"/>
      <c r="G119" s="351"/>
      <c r="H119" s="352"/>
      <c r="I119" s="302"/>
      <c r="J119" s="350" t="str">
        <f t="shared" si="1"/>
        <v/>
      </c>
      <c r="K119" s="303"/>
      <c r="L119" s="15"/>
    </row>
    <row r="120" spans="2:12" ht="24" customHeight="1">
      <c r="B120" s="49"/>
      <c r="C120" s="298"/>
      <c r="D120" s="299"/>
      <c r="E120" s="300"/>
      <c r="F120" s="301"/>
      <c r="G120" s="351"/>
      <c r="H120" s="352"/>
      <c r="I120" s="302"/>
      <c r="J120" s="350" t="str">
        <f t="shared" si="1"/>
        <v/>
      </c>
      <c r="K120" s="303"/>
      <c r="L120" s="15"/>
    </row>
    <row r="121" spans="2:12" ht="24" customHeight="1">
      <c r="B121" s="49"/>
      <c r="C121" s="298"/>
      <c r="D121" s="299"/>
      <c r="E121" s="300"/>
      <c r="F121" s="301"/>
      <c r="G121" s="351"/>
      <c r="H121" s="352"/>
      <c r="I121" s="302"/>
      <c r="J121" s="350" t="str">
        <f t="shared" si="1"/>
        <v/>
      </c>
      <c r="K121" s="303"/>
      <c r="L121" s="15"/>
    </row>
    <row r="122" spans="2:12" ht="24" customHeight="1">
      <c r="B122" s="49"/>
      <c r="C122" s="298"/>
      <c r="D122" s="299"/>
      <c r="E122" s="300"/>
      <c r="F122" s="301"/>
      <c r="G122" s="351"/>
      <c r="H122" s="352"/>
      <c r="I122" s="302"/>
      <c r="J122" s="350" t="str">
        <f t="shared" si="1"/>
        <v/>
      </c>
      <c r="K122" s="303"/>
      <c r="L122" s="15"/>
    </row>
    <row r="123" spans="2:12" ht="24" customHeight="1">
      <c r="B123" s="49"/>
      <c r="C123" s="298"/>
      <c r="D123" s="299"/>
      <c r="E123" s="300"/>
      <c r="F123" s="301"/>
      <c r="G123" s="351"/>
      <c r="H123" s="352"/>
      <c r="I123" s="302"/>
      <c r="J123" s="350" t="str">
        <f t="shared" si="1"/>
        <v/>
      </c>
      <c r="K123" s="303"/>
      <c r="L123" s="15"/>
    </row>
    <row r="124" spans="2:12" ht="24" customHeight="1">
      <c r="B124" s="49"/>
      <c r="C124" s="298"/>
      <c r="D124" s="299"/>
      <c r="E124" s="300"/>
      <c r="F124" s="301"/>
      <c r="G124" s="351"/>
      <c r="H124" s="352"/>
      <c r="I124" s="302"/>
      <c r="J124" s="350" t="str">
        <f t="shared" si="1"/>
        <v/>
      </c>
      <c r="K124" s="303"/>
      <c r="L124" s="15"/>
    </row>
    <row r="125" spans="2:12" ht="24" customHeight="1">
      <c r="B125" s="49"/>
      <c r="C125" s="298"/>
      <c r="D125" s="299"/>
      <c r="E125" s="300"/>
      <c r="F125" s="301"/>
      <c r="G125" s="351"/>
      <c r="H125" s="352"/>
      <c r="I125" s="302"/>
      <c r="J125" s="350" t="str">
        <f t="shared" si="1"/>
        <v/>
      </c>
      <c r="K125" s="303"/>
      <c r="L125" s="15"/>
    </row>
    <row r="126" spans="2:12" ht="24" customHeight="1">
      <c r="B126" s="49"/>
      <c r="C126" s="298"/>
      <c r="D126" s="299"/>
      <c r="E126" s="300"/>
      <c r="F126" s="301"/>
      <c r="G126" s="351"/>
      <c r="H126" s="352"/>
      <c r="I126" s="302"/>
      <c r="J126" s="350" t="str">
        <f t="shared" si="1"/>
        <v/>
      </c>
      <c r="K126" s="303"/>
      <c r="L126" s="15"/>
    </row>
    <row r="127" spans="2:12" ht="24" customHeight="1">
      <c r="B127" s="49"/>
      <c r="C127" s="298"/>
      <c r="D127" s="299"/>
      <c r="E127" s="300"/>
      <c r="F127" s="301"/>
      <c r="G127" s="351"/>
      <c r="H127" s="352"/>
      <c r="I127" s="302"/>
      <c r="J127" s="350" t="str">
        <f t="shared" si="1"/>
        <v/>
      </c>
      <c r="K127" s="303"/>
      <c r="L127" s="15"/>
    </row>
    <row r="128" spans="2:12" ht="24" customHeight="1">
      <c r="B128" s="49"/>
      <c r="C128" s="298"/>
      <c r="D128" s="299"/>
      <c r="E128" s="300"/>
      <c r="F128" s="301"/>
      <c r="G128" s="351"/>
      <c r="H128" s="352"/>
      <c r="I128" s="302"/>
      <c r="J128" s="350" t="str">
        <f t="shared" si="1"/>
        <v/>
      </c>
      <c r="K128" s="303"/>
      <c r="L128" s="15"/>
    </row>
    <row r="129" spans="2:12" ht="24" customHeight="1">
      <c r="B129" s="49"/>
      <c r="C129" s="298"/>
      <c r="D129" s="299"/>
      <c r="E129" s="300"/>
      <c r="F129" s="301"/>
      <c r="G129" s="351"/>
      <c r="H129" s="352"/>
      <c r="I129" s="302"/>
      <c r="J129" s="350" t="str">
        <f t="shared" si="1"/>
        <v/>
      </c>
      <c r="K129" s="303"/>
      <c r="L129" s="15"/>
    </row>
    <row r="130" spans="2:12" ht="24" customHeight="1">
      <c r="B130" s="49"/>
      <c r="C130" s="298"/>
      <c r="D130" s="299"/>
      <c r="E130" s="300"/>
      <c r="F130" s="301"/>
      <c r="G130" s="351"/>
      <c r="H130" s="352"/>
      <c r="I130" s="302"/>
      <c r="J130" s="350" t="str">
        <f t="shared" si="1"/>
        <v/>
      </c>
      <c r="K130" s="303"/>
      <c r="L130" s="15"/>
    </row>
    <row r="131" spans="2:12" ht="24" customHeight="1">
      <c r="B131" s="49"/>
      <c r="C131" s="298"/>
      <c r="D131" s="299"/>
      <c r="E131" s="300"/>
      <c r="F131" s="301"/>
      <c r="G131" s="351"/>
      <c r="H131" s="352"/>
      <c r="I131" s="302"/>
      <c r="J131" s="350" t="str">
        <f t="shared" si="1"/>
        <v/>
      </c>
      <c r="K131" s="303"/>
      <c r="L131" s="15"/>
    </row>
    <row r="132" spans="2:12" ht="24" customHeight="1">
      <c r="B132" s="49"/>
      <c r="C132" s="298"/>
      <c r="D132" s="299"/>
      <c r="E132" s="300"/>
      <c r="F132" s="301"/>
      <c r="G132" s="351"/>
      <c r="H132" s="352"/>
      <c r="I132" s="302"/>
      <c r="J132" s="350" t="str">
        <f t="shared" si="1"/>
        <v/>
      </c>
      <c r="K132" s="303"/>
      <c r="L132" s="15"/>
    </row>
    <row r="133" spans="2:12" ht="24" customHeight="1">
      <c r="B133" s="49"/>
      <c r="C133" s="298"/>
      <c r="D133" s="299"/>
      <c r="E133" s="300"/>
      <c r="F133" s="301"/>
      <c r="G133" s="351"/>
      <c r="H133" s="352"/>
      <c r="I133" s="302"/>
      <c r="J133" s="350" t="str">
        <f t="shared" si="1"/>
        <v/>
      </c>
      <c r="K133" s="303"/>
      <c r="L133" s="15"/>
    </row>
    <row r="134" spans="2:12" ht="24" customHeight="1">
      <c r="B134" s="49"/>
      <c r="C134" s="298"/>
      <c r="D134" s="299"/>
      <c r="E134" s="300"/>
      <c r="F134" s="301"/>
      <c r="G134" s="351"/>
      <c r="H134" s="352"/>
      <c r="I134" s="302"/>
      <c r="J134" s="350" t="str">
        <f t="shared" si="1"/>
        <v/>
      </c>
      <c r="K134" s="303"/>
      <c r="L134" s="15"/>
    </row>
    <row r="135" spans="2:12" ht="24" customHeight="1">
      <c r="B135" s="49"/>
      <c r="C135" s="298"/>
      <c r="D135" s="299"/>
      <c r="E135" s="300"/>
      <c r="F135" s="301"/>
      <c r="G135" s="351"/>
      <c r="H135" s="352"/>
      <c r="I135" s="302"/>
      <c r="J135" s="350" t="str">
        <f t="shared" si="1"/>
        <v/>
      </c>
      <c r="K135" s="303"/>
      <c r="L135" s="15"/>
    </row>
    <row r="136" spans="2:12" ht="24" customHeight="1">
      <c r="B136" s="49"/>
      <c r="C136" s="298"/>
      <c r="D136" s="299"/>
      <c r="E136" s="300"/>
      <c r="F136" s="301"/>
      <c r="G136" s="351"/>
      <c r="H136" s="352"/>
      <c r="I136" s="302"/>
      <c r="J136" s="350" t="str">
        <f t="shared" si="1"/>
        <v/>
      </c>
      <c r="K136" s="303"/>
      <c r="L136" s="15"/>
    </row>
    <row r="137" spans="2:12" ht="24" customHeight="1">
      <c r="B137" s="49"/>
      <c r="C137" s="298"/>
      <c r="D137" s="299"/>
      <c r="E137" s="300"/>
      <c r="F137" s="301"/>
      <c r="G137" s="351"/>
      <c r="H137" s="352"/>
      <c r="I137" s="302"/>
      <c r="J137" s="350" t="str">
        <f t="shared" si="1"/>
        <v/>
      </c>
      <c r="K137" s="303"/>
      <c r="L137" s="15"/>
    </row>
    <row r="138" spans="2:12" ht="24" customHeight="1">
      <c r="B138" s="49"/>
      <c r="C138" s="298"/>
      <c r="D138" s="299"/>
      <c r="E138" s="300"/>
      <c r="F138" s="301"/>
      <c r="G138" s="351"/>
      <c r="H138" s="352"/>
      <c r="I138" s="302"/>
      <c r="J138" s="350" t="str">
        <f t="shared" si="1"/>
        <v/>
      </c>
      <c r="K138" s="303"/>
      <c r="L138" s="15"/>
    </row>
    <row r="139" spans="2:12" ht="24" customHeight="1">
      <c r="B139" s="49"/>
      <c r="C139" s="298"/>
      <c r="D139" s="299"/>
      <c r="E139" s="300"/>
      <c r="F139" s="301"/>
      <c r="G139" s="351"/>
      <c r="H139" s="352"/>
      <c r="I139" s="302"/>
      <c r="J139" s="350" t="str">
        <f t="shared" si="1"/>
        <v/>
      </c>
      <c r="K139" s="303"/>
      <c r="L139" s="15"/>
    </row>
    <row r="140" spans="2:12" ht="24" customHeight="1">
      <c r="B140" s="49"/>
      <c r="C140" s="298"/>
      <c r="D140" s="299"/>
      <c r="E140" s="300"/>
      <c r="F140" s="301"/>
      <c r="G140" s="351"/>
      <c r="H140" s="352"/>
      <c r="I140" s="302"/>
      <c r="J140" s="350" t="str">
        <f t="shared" si="1"/>
        <v/>
      </c>
      <c r="K140" s="303"/>
      <c r="L140" s="15"/>
    </row>
    <row r="141" spans="2:12" ht="24" customHeight="1">
      <c r="B141" s="49"/>
      <c r="C141" s="298"/>
      <c r="D141" s="299"/>
      <c r="E141" s="300"/>
      <c r="F141" s="301"/>
      <c r="G141" s="351"/>
      <c r="H141" s="352"/>
      <c r="I141" s="302"/>
      <c r="J141" s="350" t="str">
        <f t="shared" si="1"/>
        <v/>
      </c>
      <c r="K141" s="303"/>
      <c r="L141" s="15"/>
    </row>
    <row r="142" spans="2:12" ht="24" customHeight="1">
      <c r="B142" s="49"/>
      <c r="C142" s="298"/>
      <c r="D142" s="299"/>
      <c r="E142" s="300"/>
      <c r="F142" s="301"/>
      <c r="G142" s="351"/>
      <c r="H142" s="352"/>
      <c r="I142" s="302"/>
      <c r="J142" s="350" t="str">
        <f t="shared" si="1"/>
        <v/>
      </c>
      <c r="K142" s="303"/>
      <c r="L142" s="15"/>
    </row>
    <row r="143" spans="2:12" ht="24" customHeight="1">
      <c r="B143" s="49"/>
      <c r="C143" s="298"/>
      <c r="D143" s="299"/>
      <c r="E143" s="300"/>
      <c r="F143" s="301"/>
      <c r="G143" s="351"/>
      <c r="H143" s="352"/>
      <c r="I143" s="302"/>
      <c r="J143" s="350" t="str">
        <f t="shared" si="1"/>
        <v/>
      </c>
      <c r="K143" s="303"/>
      <c r="L143" s="15"/>
    </row>
    <row r="144" spans="2:12" ht="24" customHeight="1">
      <c r="B144" s="49"/>
      <c r="C144" s="298"/>
      <c r="D144" s="299"/>
      <c r="E144" s="300"/>
      <c r="F144" s="301"/>
      <c r="G144" s="351"/>
      <c r="H144" s="352"/>
      <c r="I144" s="302"/>
      <c r="J144" s="350" t="str">
        <f t="shared" si="1"/>
        <v/>
      </c>
      <c r="K144" s="303"/>
      <c r="L144" s="15"/>
    </row>
    <row r="145" spans="2:12" ht="24" customHeight="1">
      <c r="B145" s="49"/>
      <c r="C145" s="298"/>
      <c r="D145" s="299"/>
      <c r="E145" s="300"/>
      <c r="F145" s="301"/>
      <c r="G145" s="351"/>
      <c r="H145" s="352"/>
      <c r="I145" s="302"/>
      <c r="J145" s="350" t="str">
        <f t="shared" si="1"/>
        <v/>
      </c>
      <c r="K145" s="303"/>
      <c r="L145" s="15"/>
    </row>
    <row r="146" spans="2:12" ht="24" customHeight="1">
      <c r="B146" s="49"/>
      <c r="C146" s="298"/>
      <c r="D146" s="299"/>
      <c r="E146" s="300"/>
      <c r="F146" s="301"/>
      <c r="G146" s="351"/>
      <c r="H146" s="352"/>
      <c r="I146" s="302"/>
      <c r="J146" s="350" t="str">
        <f t="shared" si="1"/>
        <v/>
      </c>
      <c r="K146" s="303"/>
      <c r="L146" s="15"/>
    </row>
    <row r="147" spans="2:12" ht="24" customHeight="1">
      <c r="B147" s="49"/>
      <c r="C147" s="298"/>
      <c r="D147" s="299"/>
      <c r="E147" s="300"/>
      <c r="F147" s="301"/>
      <c r="G147" s="351"/>
      <c r="H147" s="352"/>
      <c r="I147" s="302"/>
      <c r="J147" s="350" t="str">
        <f t="shared" si="1"/>
        <v/>
      </c>
      <c r="K147" s="303"/>
      <c r="L147" s="15"/>
    </row>
    <row r="148" spans="2:12" ht="24" customHeight="1">
      <c r="B148" s="49"/>
      <c r="C148" s="298"/>
      <c r="D148" s="299"/>
      <c r="E148" s="300"/>
      <c r="F148" s="301"/>
      <c r="G148" s="351"/>
      <c r="H148" s="352"/>
      <c r="I148" s="302"/>
      <c r="J148" s="350" t="str">
        <f t="shared" si="1"/>
        <v/>
      </c>
      <c r="K148" s="303"/>
      <c r="L148" s="15"/>
    </row>
    <row r="149" spans="2:12" ht="24" customHeight="1">
      <c r="B149" s="49"/>
      <c r="C149" s="298"/>
      <c r="D149" s="299"/>
      <c r="E149" s="300"/>
      <c r="F149" s="301"/>
      <c r="G149" s="351"/>
      <c r="H149" s="352"/>
      <c r="I149" s="302"/>
      <c r="J149" s="350" t="str">
        <f t="shared" ref="J149:J179" si="2">IF(G149="","",ROUND(G149*H149,0))</f>
        <v/>
      </c>
      <c r="K149" s="303"/>
      <c r="L149" s="15"/>
    </row>
    <row r="150" spans="2:12" ht="24" customHeight="1">
      <c r="B150" s="49"/>
      <c r="C150" s="298"/>
      <c r="D150" s="299"/>
      <c r="E150" s="300"/>
      <c r="F150" s="301"/>
      <c r="G150" s="351"/>
      <c r="H150" s="352"/>
      <c r="I150" s="302"/>
      <c r="J150" s="350" t="str">
        <f t="shared" si="2"/>
        <v/>
      </c>
      <c r="K150" s="303"/>
      <c r="L150" s="15"/>
    </row>
    <row r="151" spans="2:12" ht="24" customHeight="1">
      <c r="B151" s="49"/>
      <c r="C151" s="298"/>
      <c r="D151" s="299"/>
      <c r="E151" s="300"/>
      <c r="F151" s="301"/>
      <c r="G151" s="351"/>
      <c r="H151" s="352"/>
      <c r="I151" s="302"/>
      <c r="J151" s="350" t="str">
        <f t="shared" si="2"/>
        <v/>
      </c>
      <c r="K151" s="303"/>
      <c r="L151" s="15"/>
    </row>
    <row r="152" spans="2:12" ht="24" customHeight="1">
      <c r="B152" s="49"/>
      <c r="C152" s="298"/>
      <c r="D152" s="299"/>
      <c r="E152" s="300"/>
      <c r="F152" s="301"/>
      <c r="G152" s="351"/>
      <c r="H152" s="352"/>
      <c r="I152" s="302"/>
      <c r="J152" s="350" t="str">
        <f t="shared" si="2"/>
        <v/>
      </c>
      <c r="K152" s="303"/>
      <c r="L152" s="15"/>
    </row>
    <row r="153" spans="2:12" ht="24" customHeight="1">
      <c r="B153" s="49"/>
      <c r="C153" s="298"/>
      <c r="D153" s="299"/>
      <c r="E153" s="300"/>
      <c r="F153" s="301"/>
      <c r="G153" s="351"/>
      <c r="H153" s="352"/>
      <c r="I153" s="302"/>
      <c r="J153" s="350" t="str">
        <f t="shared" si="2"/>
        <v/>
      </c>
      <c r="K153" s="303"/>
      <c r="L153" s="15"/>
    </row>
    <row r="154" spans="2:12" ht="24" customHeight="1">
      <c r="B154" s="49"/>
      <c r="C154" s="298"/>
      <c r="D154" s="299"/>
      <c r="E154" s="300"/>
      <c r="F154" s="301"/>
      <c r="G154" s="351"/>
      <c r="H154" s="352"/>
      <c r="I154" s="302"/>
      <c r="J154" s="350" t="str">
        <f t="shared" si="2"/>
        <v/>
      </c>
      <c r="K154" s="303"/>
      <c r="L154" s="15"/>
    </row>
    <row r="155" spans="2:12" ht="24" customHeight="1">
      <c r="B155" s="49"/>
      <c r="C155" s="298"/>
      <c r="D155" s="299"/>
      <c r="E155" s="300"/>
      <c r="F155" s="301"/>
      <c r="G155" s="351"/>
      <c r="H155" s="352"/>
      <c r="I155" s="302"/>
      <c r="J155" s="350" t="str">
        <f t="shared" si="2"/>
        <v/>
      </c>
      <c r="K155" s="303"/>
      <c r="L155" s="15"/>
    </row>
    <row r="156" spans="2:12" ht="24" customHeight="1">
      <c r="B156" s="49"/>
      <c r="C156" s="298"/>
      <c r="D156" s="299"/>
      <c r="E156" s="300"/>
      <c r="F156" s="301"/>
      <c r="G156" s="351"/>
      <c r="H156" s="352"/>
      <c r="I156" s="302"/>
      <c r="J156" s="350" t="str">
        <f t="shared" si="2"/>
        <v/>
      </c>
      <c r="K156" s="303"/>
      <c r="L156" s="15"/>
    </row>
    <row r="157" spans="2:12" ht="24" customHeight="1">
      <c r="B157" s="49"/>
      <c r="C157" s="298"/>
      <c r="D157" s="299"/>
      <c r="E157" s="300"/>
      <c r="F157" s="301"/>
      <c r="G157" s="351"/>
      <c r="H157" s="352"/>
      <c r="I157" s="302"/>
      <c r="J157" s="350" t="str">
        <f t="shared" si="2"/>
        <v/>
      </c>
      <c r="K157" s="303"/>
      <c r="L157" s="15"/>
    </row>
    <row r="158" spans="2:12" ht="24" customHeight="1">
      <c r="B158" s="49"/>
      <c r="C158" s="298"/>
      <c r="D158" s="299"/>
      <c r="E158" s="300"/>
      <c r="F158" s="301"/>
      <c r="G158" s="351"/>
      <c r="H158" s="352"/>
      <c r="I158" s="302"/>
      <c r="J158" s="350" t="str">
        <f t="shared" si="2"/>
        <v/>
      </c>
      <c r="K158" s="303"/>
      <c r="L158" s="15"/>
    </row>
    <row r="159" spans="2:12" ht="24" customHeight="1">
      <c r="B159" s="49"/>
      <c r="C159" s="298"/>
      <c r="D159" s="299"/>
      <c r="E159" s="300"/>
      <c r="F159" s="301"/>
      <c r="G159" s="351"/>
      <c r="H159" s="352"/>
      <c r="I159" s="302"/>
      <c r="J159" s="350" t="str">
        <f t="shared" si="2"/>
        <v/>
      </c>
      <c r="K159" s="303"/>
      <c r="L159" s="15"/>
    </row>
    <row r="160" spans="2:12" ht="24" customHeight="1">
      <c r="B160" s="49"/>
      <c r="C160" s="298"/>
      <c r="D160" s="299"/>
      <c r="E160" s="300"/>
      <c r="F160" s="301"/>
      <c r="G160" s="351"/>
      <c r="H160" s="352"/>
      <c r="I160" s="302"/>
      <c r="J160" s="350" t="str">
        <f t="shared" si="2"/>
        <v/>
      </c>
      <c r="K160" s="303"/>
      <c r="L160" s="15"/>
    </row>
    <row r="161" spans="2:12" ht="24" customHeight="1">
      <c r="B161" s="49"/>
      <c r="C161" s="298"/>
      <c r="D161" s="299"/>
      <c r="E161" s="300"/>
      <c r="F161" s="301"/>
      <c r="G161" s="351"/>
      <c r="H161" s="352"/>
      <c r="I161" s="302"/>
      <c r="J161" s="350" t="str">
        <f t="shared" si="2"/>
        <v/>
      </c>
      <c r="K161" s="303"/>
      <c r="L161" s="15"/>
    </row>
    <row r="162" spans="2:12" ht="24" customHeight="1">
      <c r="B162" s="49"/>
      <c r="C162" s="298"/>
      <c r="D162" s="299"/>
      <c r="E162" s="300"/>
      <c r="F162" s="301"/>
      <c r="G162" s="351"/>
      <c r="H162" s="352"/>
      <c r="I162" s="302"/>
      <c r="J162" s="350" t="str">
        <f t="shared" si="2"/>
        <v/>
      </c>
      <c r="K162" s="303"/>
      <c r="L162" s="15"/>
    </row>
    <row r="163" spans="2:12" ht="24" customHeight="1">
      <c r="B163" s="49"/>
      <c r="C163" s="298"/>
      <c r="D163" s="299"/>
      <c r="E163" s="300"/>
      <c r="F163" s="301"/>
      <c r="G163" s="351"/>
      <c r="H163" s="352"/>
      <c r="I163" s="302"/>
      <c r="J163" s="350" t="str">
        <f t="shared" si="2"/>
        <v/>
      </c>
      <c r="K163" s="303"/>
      <c r="L163" s="15"/>
    </row>
    <row r="164" spans="2:12" ht="24" customHeight="1">
      <c r="B164" s="49"/>
      <c r="C164" s="298"/>
      <c r="D164" s="299"/>
      <c r="E164" s="300"/>
      <c r="F164" s="301"/>
      <c r="G164" s="351"/>
      <c r="H164" s="352"/>
      <c r="I164" s="302"/>
      <c r="J164" s="350" t="str">
        <f t="shared" si="2"/>
        <v/>
      </c>
      <c r="K164" s="303"/>
      <c r="L164" s="15"/>
    </row>
    <row r="165" spans="2:12" ht="24" customHeight="1">
      <c r="B165" s="49"/>
      <c r="C165" s="298"/>
      <c r="D165" s="299"/>
      <c r="E165" s="300"/>
      <c r="F165" s="301"/>
      <c r="G165" s="351"/>
      <c r="H165" s="352"/>
      <c r="I165" s="302"/>
      <c r="J165" s="350" t="str">
        <f t="shared" si="2"/>
        <v/>
      </c>
      <c r="K165" s="303"/>
      <c r="L165" s="15"/>
    </row>
    <row r="166" spans="2:12" ht="24" customHeight="1">
      <c r="B166" s="49"/>
      <c r="C166" s="298"/>
      <c r="D166" s="299"/>
      <c r="E166" s="300"/>
      <c r="F166" s="301"/>
      <c r="G166" s="351"/>
      <c r="H166" s="352"/>
      <c r="I166" s="302"/>
      <c r="J166" s="350" t="str">
        <f t="shared" si="2"/>
        <v/>
      </c>
      <c r="K166" s="303"/>
      <c r="L166" s="15"/>
    </row>
    <row r="167" spans="2:12" ht="24" customHeight="1">
      <c r="B167" s="49"/>
      <c r="C167" s="298"/>
      <c r="D167" s="299"/>
      <c r="E167" s="300"/>
      <c r="F167" s="301"/>
      <c r="G167" s="351"/>
      <c r="H167" s="352"/>
      <c r="I167" s="302"/>
      <c r="J167" s="350" t="str">
        <f t="shared" si="2"/>
        <v/>
      </c>
      <c r="K167" s="303"/>
      <c r="L167" s="15"/>
    </row>
    <row r="168" spans="2:12" ht="24" customHeight="1">
      <c r="B168" s="49"/>
      <c r="C168" s="298"/>
      <c r="D168" s="299"/>
      <c r="E168" s="300"/>
      <c r="F168" s="301"/>
      <c r="G168" s="351"/>
      <c r="H168" s="352"/>
      <c r="I168" s="302"/>
      <c r="J168" s="350" t="str">
        <f t="shared" si="2"/>
        <v/>
      </c>
      <c r="K168" s="303"/>
      <c r="L168" s="15"/>
    </row>
    <row r="169" spans="2:12" ht="24" customHeight="1">
      <c r="B169" s="49"/>
      <c r="C169" s="298"/>
      <c r="D169" s="299"/>
      <c r="E169" s="300"/>
      <c r="F169" s="301"/>
      <c r="G169" s="351"/>
      <c r="H169" s="352"/>
      <c r="I169" s="302"/>
      <c r="J169" s="350" t="str">
        <f t="shared" si="2"/>
        <v/>
      </c>
      <c r="K169" s="303"/>
      <c r="L169" s="15"/>
    </row>
    <row r="170" spans="2:12" ht="24" customHeight="1">
      <c r="B170" s="49"/>
      <c r="C170" s="298"/>
      <c r="D170" s="299"/>
      <c r="E170" s="300"/>
      <c r="F170" s="301"/>
      <c r="G170" s="351"/>
      <c r="H170" s="352"/>
      <c r="I170" s="302"/>
      <c r="J170" s="350" t="str">
        <f t="shared" si="2"/>
        <v/>
      </c>
      <c r="K170" s="303"/>
      <c r="L170" s="15"/>
    </row>
    <row r="171" spans="2:12" ht="24" customHeight="1">
      <c r="B171" s="49"/>
      <c r="C171" s="298"/>
      <c r="D171" s="299"/>
      <c r="E171" s="300"/>
      <c r="F171" s="301"/>
      <c r="G171" s="351"/>
      <c r="H171" s="352"/>
      <c r="I171" s="302"/>
      <c r="J171" s="350" t="str">
        <f t="shared" si="2"/>
        <v/>
      </c>
      <c r="K171" s="303"/>
      <c r="L171" s="15"/>
    </row>
    <row r="172" spans="2:12" ht="24" customHeight="1">
      <c r="B172" s="49"/>
      <c r="C172" s="298"/>
      <c r="D172" s="299"/>
      <c r="E172" s="300"/>
      <c r="F172" s="301"/>
      <c r="G172" s="351"/>
      <c r="H172" s="352"/>
      <c r="I172" s="302"/>
      <c r="J172" s="350" t="str">
        <f t="shared" si="2"/>
        <v/>
      </c>
      <c r="K172" s="303"/>
      <c r="L172" s="15"/>
    </row>
    <row r="173" spans="2:12" ht="24" customHeight="1">
      <c r="B173" s="49"/>
      <c r="C173" s="298"/>
      <c r="D173" s="299"/>
      <c r="E173" s="300"/>
      <c r="F173" s="301"/>
      <c r="G173" s="351"/>
      <c r="H173" s="352"/>
      <c r="I173" s="302"/>
      <c r="J173" s="350" t="str">
        <f t="shared" si="2"/>
        <v/>
      </c>
      <c r="K173" s="303"/>
      <c r="L173" s="15"/>
    </row>
    <row r="174" spans="2:12" ht="24" customHeight="1">
      <c r="B174" s="49"/>
      <c r="C174" s="298"/>
      <c r="D174" s="299"/>
      <c r="E174" s="300"/>
      <c r="F174" s="301"/>
      <c r="G174" s="351"/>
      <c r="H174" s="352"/>
      <c r="I174" s="302"/>
      <c r="J174" s="350" t="str">
        <f t="shared" si="2"/>
        <v/>
      </c>
      <c r="K174" s="303"/>
      <c r="L174" s="15"/>
    </row>
    <row r="175" spans="2:12" ht="24" customHeight="1">
      <c r="B175" s="49"/>
      <c r="C175" s="298"/>
      <c r="D175" s="299"/>
      <c r="E175" s="300"/>
      <c r="F175" s="301"/>
      <c r="G175" s="351"/>
      <c r="H175" s="352"/>
      <c r="I175" s="302"/>
      <c r="J175" s="350" t="str">
        <f t="shared" si="2"/>
        <v/>
      </c>
      <c r="K175" s="303"/>
      <c r="L175" s="15"/>
    </row>
    <row r="176" spans="2:12" ht="24" customHeight="1">
      <c r="B176" s="49"/>
      <c r="C176" s="298"/>
      <c r="D176" s="299"/>
      <c r="E176" s="300"/>
      <c r="F176" s="301"/>
      <c r="G176" s="351"/>
      <c r="H176" s="352"/>
      <c r="I176" s="302"/>
      <c r="J176" s="350" t="str">
        <f t="shared" si="2"/>
        <v/>
      </c>
      <c r="K176" s="303"/>
      <c r="L176" s="15"/>
    </row>
    <row r="177" spans="2:12" ht="24" customHeight="1">
      <c r="B177" s="49"/>
      <c r="C177" s="298"/>
      <c r="D177" s="299"/>
      <c r="E177" s="300"/>
      <c r="F177" s="301"/>
      <c r="G177" s="351"/>
      <c r="H177" s="352"/>
      <c r="I177" s="302"/>
      <c r="J177" s="350" t="str">
        <f t="shared" si="2"/>
        <v/>
      </c>
      <c r="K177" s="303"/>
      <c r="L177" s="15"/>
    </row>
    <row r="178" spans="2:12" ht="24" customHeight="1">
      <c r="B178" s="49"/>
      <c r="C178" s="298"/>
      <c r="D178" s="299"/>
      <c r="E178" s="300"/>
      <c r="F178" s="301"/>
      <c r="G178" s="351"/>
      <c r="H178" s="352"/>
      <c r="I178" s="302"/>
      <c r="J178" s="350" t="str">
        <f t="shared" si="2"/>
        <v/>
      </c>
      <c r="K178" s="303"/>
      <c r="L178" s="15"/>
    </row>
    <row r="179" spans="2:12" ht="24" customHeight="1">
      <c r="B179" s="49"/>
      <c r="C179" s="298"/>
      <c r="D179" s="299"/>
      <c r="E179" s="300"/>
      <c r="F179" s="301"/>
      <c r="G179" s="351"/>
      <c r="H179" s="352"/>
      <c r="I179" s="302"/>
      <c r="J179" s="350" t="str">
        <f t="shared" si="2"/>
        <v/>
      </c>
      <c r="K179" s="303"/>
      <c r="L179" s="15"/>
    </row>
  </sheetData>
  <sheetProtection algorithmName="SHA-512" hashValue="k7m1Dc1vwEXFSBPLJ+ZA97gENl4Ci5nQQg5oN31SFaE4+yX+A+vD9AMUdqMIjlfzfj+oRaGSYJteutL6cMBuFw==" saltValue="K+Kh65yHJMzGM5DXnydusg==" spinCount="100000" sheet="1" objects="1" scenarios="1" formatCells="0" selectLockedCells="1"/>
  <mergeCells count="1">
    <mergeCell ref="C17:K17"/>
  </mergeCells>
  <phoneticPr fontId="3"/>
  <dataValidations count="1">
    <dataValidation type="list" allowBlank="1" showInputMessage="1" showErrorMessage="1" sqref="I20:I179">
      <formula1>"10%,8%,軽8%,非,不"</formula1>
    </dataValidation>
  </dataValidations>
  <pageMargins left="0.78740157480314965" right="0.78740157480314965" top="0.78740157480314965" bottom="0.78740157480314965" header="0.51181102362204722" footer="0.51181102362204722"/>
  <pageSetup paperSize="9" orientation="landscape" blackAndWhite="1" useFirstPageNumber="1" verticalDpi="300" r:id="rId1"/>
  <headerFooter alignWithMargins="0">
    <oddFooter>&amp;C&amp;10- &amp;P -&amp;R&amp;5東武谷内田建設(株) 内訳書様式 Ver.2.03　　　</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L53"/>
  <sheetViews>
    <sheetView showGridLines="0" view="pageBreakPreview" zoomScaleNormal="75" zoomScaleSheetLayoutView="100" workbookViewId="0">
      <pane ySplit="11" topLeftCell="A12" activePane="bottomLeft" state="frozen"/>
      <selection pane="bottomLeft" activeCell="T18" sqref="T18:Z18"/>
    </sheetView>
  </sheetViews>
  <sheetFormatPr defaultColWidth="2.625" defaultRowHeight="13.5"/>
  <cols>
    <col min="1" max="2" width="1.625" style="2" customWidth="1"/>
    <col min="3" max="3" width="2.625" style="2" customWidth="1"/>
    <col min="4" max="7" width="2.75" style="2" customWidth="1"/>
    <col min="8" max="36" width="2.625" style="2" customWidth="1"/>
    <col min="37" max="37" width="1.625" style="2" customWidth="1"/>
    <col min="38" max="52" width="2.625" style="2" customWidth="1"/>
    <col min="53" max="53" width="2.125" style="2" customWidth="1"/>
    <col min="54" max="54" width="1.625" style="2" customWidth="1"/>
    <col min="55" max="62" width="2.625" style="2"/>
    <col min="63" max="64" width="2.5" style="2" hidden="1" customWidth="1"/>
    <col min="65" max="16384" width="2.625" style="2"/>
  </cols>
  <sheetData>
    <row r="1" spans="2:57" ht="8.25" customHeight="1"/>
    <row r="2" spans="2:57" ht="14.25" customHeight="1"/>
    <row r="3" spans="2:57" ht="15" customHeight="1"/>
    <row r="4" spans="2:57" ht="15" customHeight="1"/>
    <row r="5" spans="2:57" ht="15" customHeight="1"/>
    <row r="6" spans="2:57" ht="15" customHeight="1"/>
    <row r="7" spans="2:57" ht="15" customHeight="1"/>
    <row r="8" spans="2:57" ht="15" customHeight="1"/>
    <row r="9" spans="2:57" ht="15" customHeight="1"/>
    <row r="10" spans="2:57" ht="15" customHeight="1"/>
    <row r="11" spans="2:57" ht="8.25" customHeight="1"/>
    <row r="12" spans="2:57" ht="9" customHeight="1">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row>
    <row r="13" spans="2:57" ht="21.75" customHeight="1">
      <c r="B13" s="5"/>
      <c r="C13" s="6"/>
      <c r="D13" s="6"/>
      <c r="E13" s="6"/>
      <c r="F13" s="6"/>
      <c r="H13" s="354"/>
      <c r="I13" s="354"/>
      <c r="J13" s="354"/>
      <c r="K13" s="354"/>
      <c r="L13" s="468" t="s">
        <v>78</v>
      </c>
      <c r="M13" s="468"/>
      <c r="N13" s="468"/>
      <c r="O13" s="468"/>
      <c r="P13" s="468"/>
      <c r="Q13" s="468"/>
      <c r="R13" s="468"/>
      <c r="S13" s="468"/>
      <c r="T13" s="468"/>
      <c r="U13" s="468"/>
      <c r="V13" s="468"/>
      <c r="W13" s="468"/>
      <c r="X13" s="468"/>
      <c r="Y13" s="468"/>
      <c r="Z13" s="468"/>
      <c r="AA13" s="468"/>
      <c r="AE13" s="4" t="b">
        <v>0</v>
      </c>
      <c r="AJ13" s="354"/>
      <c r="AK13" s="354"/>
      <c r="AL13" s="354"/>
      <c r="AM13" s="354"/>
      <c r="AN13" s="354"/>
      <c r="AO13" s="354"/>
      <c r="AP13" s="354"/>
      <c r="AQ13" s="354"/>
      <c r="AR13" s="354"/>
      <c r="AS13" s="354"/>
      <c r="AT13" s="354"/>
      <c r="AU13" s="86"/>
      <c r="AV13" s="86"/>
      <c r="AW13" s="86"/>
      <c r="AX13" s="86"/>
      <c r="AY13" s="86"/>
      <c r="AZ13" s="86"/>
      <c r="BA13" s="86"/>
      <c r="BB13" s="5"/>
      <c r="BD13" s="363" t="s">
        <v>35</v>
      </c>
    </row>
    <row r="14" spans="2:57" ht="21.75" customHeight="1">
      <c r="B14" s="5"/>
      <c r="C14" s="6"/>
      <c r="D14" s="6"/>
      <c r="E14" s="6"/>
      <c r="F14" s="6"/>
      <c r="H14" s="354"/>
      <c r="I14" s="354"/>
      <c r="J14" s="354"/>
      <c r="K14" s="354"/>
      <c r="L14" s="354"/>
      <c r="M14" s="354"/>
      <c r="N14" s="354"/>
      <c r="O14" s="354"/>
      <c r="P14" s="354"/>
      <c r="Q14" s="354"/>
      <c r="R14" s="354"/>
      <c r="S14" s="354"/>
      <c r="T14" s="354"/>
      <c r="U14" s="354"/>
      <c r="V14" s="354"/>
      <c r="W14" s="354"/>
      <c r="X14" s="354"/>
      <c r="Y14" s="354"/>
      <c r="Z14" s="354"/>
      <c r="AA14" s="354"/>
      <c r="AJ14" s="354"/>
      <c r="AK14" s="354"/>
      <c r="AL14" s="354"/>
      <c r="AM14" s="354"/>
      <c r="AN14" s="354"/>
      <c r="AO14" s="354"/>
      <c r="AP14" s="354"/>
      <c r="AQ14" s="354"/>
      <c r="AR14" s="354"/>
      <c r="AS14" s="354"/>
      <c r="AT14" s="354"/>
      <c r="AU14" s="86"/>
      <c r="AV14" s="86"/>
      <c r="AW14" s="86"/>
      <c r="AX14" s="86"/>
      <c r="AY14" s="86"/>
      <c r="AZ14" s="86"/>
      <c r="BA14" s="86"/>
      <c r="BB14" s="5"/>
      <c r="BD14" s="363"/>
    </row>
    <row r="15" spans="2:57" ht="21.75" customHeight="1">
      <c r="B15" s="5"/>
      <c r="C15" s="6"/>
      <c r="D15" s="6"/>
      <c r="E15" s="6"/>
      <c r="F15" s="6"/>
      <c r="H15" s="354"/>
      <c r="I15" s="354"/>
      <c r="J15" s="354"/>
      <c r="K15" s="354"/>
      <c r="L15" s="354"/>
      <c r="M15" s="354"/>
      <c r="N15" s="354"/>
      <c r="O15" s="354"/>
      <c r="P15" s="354"/>
      <c r="Q15" s="354"/>
      <c r="R15" s="354"/>
      <c r="S15" s="354"/>
      <c r="T15" s="354"/>
      <c r="U15" s="354"/>
      <c r="V15" s="354"/>
      <c r="W15" s="354"/>
      <c r="X15" s="354"/>
      <c r="Y15" s="354"/>
      <c r="Z15" s="354"/>
      <c r="AA15" s="354"/>
      <c r="AJ15" s="354"/>
      <c r="AK15" s="354"/>
      <c r="AL15" s="354"/>
      <c r="AM15" s="354"/>
      <c r="AN15" s="354"/>
      <c r="AO15" s="354"/>
      <c r="AP15" s="354"/>
      <c r="AQ15" s="354"/>
      <c r="AR15" s="354"/>
      <c r="AS15" s="354"/>
      <c r="AT15" s="354"/>
      <c r="AU15" s="269"/>
      <c r="AV15" s="269"/>
      <c r="AW15" s="269"/>
      <c r="AX15" s="269"/>
      <c r="AY15" s="269"/>
      <c r="AZ15" s="269"/>
      <c r="BA15" s="269"/>
      <c r="BB15" s="5"/>
      <c r="BD15" s="363"/>
    </row>
    <row r="16" spans="2:57" ht="17.25">
      <c r="B16" s="5"/>
      <c r="C16" s="8" t="s">
        <v>5</v>
      </c>
      <c r="D16" s="9"/>
      <c r="E16" s="5"/>
      <c r="F16" s="5"/>
      <c r="G16" s="5"/>
      <c r="H16" s="5"/>
      <c r="I16" s="5"/>
      <c r="J16" s="5"/>
      <c r="K16" s="5"/>
      <c r="L16" s="5"/>
      <c r="M16" s="5"/>
      <c r="N16" s="5"/>
      <c r="O16" s="5"/>
      <c r="P16" s="5"/>
      <c r="Q16" s="5"/>
      <c r="R16" s="5"/>
      <c r="S16" s="5"/>
      <c r="T16" s="50"/>
      <c r="U16" s="42"/>
      <c r="V16" s="42"/>
      <c r="W16" s="42"/>
      <c r="X16" s="43"/>
      <c r="Y16" s="43"/>
      <c r="Z16" s="45"/>
      <c r="AA16" s="44"/>
      <c r="AB16" s="45"/>
      <c r="AC16" s="44"/>
      <c r="AD16" s="45"/>
      <c r="AE16" s="44"/>
      <c r="AF16" s="42"/>
      <c r="AG16" s="42"/>
      <c r="AH16" s="42"/>
      <c r="AI16" s="42"/>
      <c r="AJ16" s="5"/>
      <c r="AK16" s="5"/>
      <c r="AL16" s="5"/>
      <c r="AM16" s="5"/>
      <c r="AN16" s="5"/>
      <c r="AO16" s="5"/>
      <c r="AP16" s="5"/>
      <c r="AQ16" s="5"/>
      <c r="AR16" s="5"/>
      <c r="AS16" s="83"/>
      <c r="AT16" s="83"/>
      <c r="AU16" s="83"/>
      <c r="AV16" s="83"/>
      <c r="AW16" s="83"/>
      <c r="AX16" s="482"/>
      <c r="AY16" s="482"/>
      <c r="AZ16" s="482"/>
      <c r="BA16" s="482"/>
      <c r="BB16" s="5"/>
      <c r="BE16" s="363" t="s">
        <v>35</v>
      </c>
    </row>
    <row r="17" spans="2:64" ht="17.25">
      <c r="B17" s="5"/>
      <c r="C17" s="8"/>
      <c r="D17" s="9"/>
      <c r="E17" s="5"/>
      <c r="F17" s="5"/>
      <c r="G17" s="5"/>
      <c r="H17" s="5"/>
      <c r="I17" s="5"/>
      <c r="J17" s="5"/>
      <c r="K17" s="5"/>
      <c r="L17" s="5"/>
      <c r="M17" s="5"/>
      <c r="N17" s="5"/>
      <c r="O17" s="5"/>
      <c r="P17" s="5"/>
      <c r="Q17" s="5"/>
      <c r="R17" s="5"/>
      <c r="S17" s="5"/>
      <c r="T17" s="50"/>
      <c r="U17" s="42"/>
      <c r="V17" s="42"/>
      <c r="W17" s="42"/>
      <c r="X17" s="43"/>
      <c r="Y17" s="43"/>
      <c r="Z17" s="45"/>
      <c r="AA17" s="44"/>
      <c r="AB17" s="45"/>
      <c r="AC17" s="44"/>
      <c r="AD17" s="45"/>
      <c r="AE17" s="44"/>
      <c r="AF17" s="42"/>
      <c r="AG17" s="42"/>
      <c r="AH17" s="42"/>
      <c r="AI17" s="42"/>
      <c r="AJ17" s="5"/>
      <c r="AK17" s="5"/>
      <c r="AL17" s="5"/>
      <c r="AM17" s="5"/>
      <c r="AN17" s="5"/>
      <c r="AO17" s="5"/>
      <c r="AP17" s="5"/>
      <c r="AQ17" s="5"/>
      <c r="AR17" s="5"/>
      <c r="AS17" s="83"/>
      <c r="AT17" s="83"/>
      <c r="AU17" s="83"/>
      <c r="AV17" s="83"/>
      <c r="AW17" s="83"/>
      <c r="AX17" s="356"/>
      <c r="AY17" s="356"/>
      <c r="AZ17" s="356"/>
      <c r="BA17" s="356"/>
      <c r="BB17" s="5"/>
      <c r="BE17" s="363"/>
    </row>
    <row r="18" spans="2:64" ht="17.25">
      <c r="B18" s="5"/>
      <c r="C18" s="8"/>
      <c r="D18" s="9"/>
      <c r="E18" s="5"/>
      <c r="F18" s="5"/>
      <c r="G18" s="5"/>
      <c r="H18" s="5"/>
      <c r="I18" s="5"/>
      <c r="J18" s="5"/>
      <c r="K18" s="5"/>
      <c r="L18" s="5"/>
      <c r="M18" s="5"/>
      <c r="N18" s="604" t="s">
        <v>66</v>
      </c>
      <c r="O18" s="768"/>
      <c r="P18" s="768"/>
      <c r="Q18" s="768"/>
      <c r="R18" s="768"/>
      <c r="S18" s="769"/>
      <c r="T18" s="602"/>
      <c r="U18" s="602"/>
      <c r="V18" s="602"/>
      <c r="W18" s="602"/>
      <c r="X18" s="602"/>
      <c r="Y18" s="602"/>
      <c r="Z18" s="603"/>
      <c r="AA18" s="270"/>
      <c r="AB18" s="271"/>
      <c r="AC18" s="272"/>
      <c r="AD18" s="272"/>
      <c r="AE18" s="272"/>
      <c r="AF18" s="272"/>
      <c r="AG18" s="272"/>
      <c r="AH18" s="273"/>
      <c r="AI18" s="273"/>
      <c r="AJ18" s="273"/>
      <c r="AK18" s="356"/>
      <c r="AL18" s="5"/>
      <c r="AO18" s="363"/>
    </row>
    <row r="19" spans="2:64" ht="17.25">
      <c r="B19" s="5"/>
      <c r="C19" s="8"/>
      <c r="D19" s="9"/>
      <c r="E19" s="5"/>
      <c r="F19" s="5"/>
      <c r="G19" s="5"/>
      <c r="H19" s="5"/>
      <c r="I19" s="5"/>
      <c r="J19" s="5"/>
      <c r="K19" s="5"/>
      <c r="L19" s="5"/>
      <c r="M19" s="5"/>
      <c r="N19" s="64"/>
      <c r="O19" s="502" t="s">
        <v>7</v>
      </c>
      <c r="P19" s="762"/>
      <c r="Q19" s="762"/>
      <c r="R19" s="762"/>
      <c r="S19" s="65"/>
      <c r="T19" s="577"/>
      <c r="U19" s="578"/>
      <c r="V19" s="578"/>
      <c r="W19" s="578"/>
      <c r="X19" s="578"/>
      <c r="Y19" s="578"/>
      <c r="Z19" s="578"/>
      <c r="AA19" s="579"/>
      <c r="AB19" s="579"/>
      <c r="AC19" s="579"/>
      <c r="AD19" s="579"/>
      <c r="AE19" s="579"/>
      <c r="AF19" s="579"/>
      <c r="AG19" s="579"/>
      <c r="AH19" s="579"/>
      <c r="AI19" s="579"/>
      <c r="AJ19" s="764"/>
      <c r="AK19" s="5"/>
      <c r="AL19" s="5"/>
      <c r="AM19" s="83"/>
      <c r="AN19" s="83"/>
      <c r="AO19" s="83"/>
      <c r="AP19" s="83"/>
      <c r="AQ19" s="83"/>
      <c r="AR19" s="356"/>
      <c r="AS19" s="356"/>
      <c r="AT19" s="356"/>
      <c r="AU19" s="356"/>
      <c r="AV19" s="5"/>
      <c r="AY19" s="363"/>
    </row>
    <row r="20" spans="2:64" ht="17.25">
      <c r="B20" s="5"/>
      <c r="C20" s="8"/>
      <c r="D20" s="9"/>
      <c r="E20" s="5"/>
      <c r="F20" s="5"/>
      <c r="G20" s="5"/>
      <c r="H20" s="5"/>
      <c r="I20" s="5"/>
      <c r="J20" s="5"/>
      <c r="K20" s="5"/>
      <c r="L20" s="5"/>
      <c r="M20" s="5"/>
      <c r="N20" s="346"/>
      <c r="O20" s="763"/>
      <c r="P20" s="763"/>
      <c r="Q20" s="763"/>
      <c r="R20" s="763"/>
      <c r="S20" s="87"/>
      <c r="T20" s="765"/>
      <c r="U20" s="766"/>
      <c r="V20" s="766"/>
      <c r="W20" s="766"/>
      <c r="X20" s="766"/>
      <c r="Y20" s="766"/>
      <c r="Z20" s="766"/>
      <c r="AA20" s="766"/>
      <c r="AB20" s="766"/>
      <c r="AC20" s="766"/>
      <c r="AD20" s="766"/>
      <c r="AE20" s="766"/>
      <c r="AF20" s="766"/>
      <c r="AG20" s="766"/>
      <c r="AH20" s="766"/>
      <c r="AI20" s="766"/>
      <c r="AJ20" s="767"/>
      <c r="AK20" s="5"/>
      <c r="AL20" s="5"/>
      <c r="AM20" s="83"/>
      <c r="AN20" s="83"/>
      <c r="AO20" s="83"/>
      <c r="AP20" s="83"/>
      <c r="AQ20" s="83"/>
      <c r="AR20" s="356"/>
      <c r="AS20" s="356"/>
      <c r="AT20" s="356"/>
      <c r="AU20" s="356"/>
      <c r="AV20" s="5"/>
      <c r="AY20" s="363"/>
    </row>
    <row r="21" spans="2:64" ht="17.25">
      <c r="B21" s="5"/>
      <c r="C21" s="8"/>
      <c r="D21" s="9"/>
      <c r="E21" s="5"/>
      <c r="F21" s="5"/>
      <c r="G21" s="5"/>
      <c r="H21" s="5"/>
      <c r="I21" s="5"/>
      <c r="J21" s="5"/>
      <c r="K21" s="5"/>
      <c r="L21" s="5"/>
      <c r="M21" s="5"/>
      <c r="N21" s="5"/>
      <c r="O21" s="5"/>
      <c r="P21" s="5"/>
      <c r="Q21" s="5"/>
      <c r="R21" s="5"/>
      <c r="S21" s="5"/>
      <c r="T21" s="285"/>
      <c r="U21" s="42"/>
      <c r="V21" s="42"/>
      <c r="W21" s="42"/>
      <c r="X21" s="43"/>
      <c r="Y21" s="43"/>
      <c r="Z21" s="45"/>
      <c r="AA21" s="44"/>
      <c r="AB21" s="45"/>
      <c r="AC21" s="44"/>
      <c r="AD21" s="45"/>
      <c r="AE21" s="44"/>
      <c r="AF21" s="42"/>
      <c r="AG21" s="42"/>
      <c r="AH21" s="42"/>
      <c r="AI21" s="42"/>
      <c r="AJ21" s="286" t="s">
        <v>156</v>
      </c>
      <c r="AK21" s="5"/>
      <c r="AL21" s="5"/>
      <c r="AM21" s="5"/>
      <c r="AN21" s="5"/>
      <c r="AO21" s="5"/>
      <c r="AP21" s="5"/>
      <c r="AQ21" s="5"/>
      <c r="AR21" s="5"/>
      <c r="AS21" s="83"/>
      <c r="AT21" s="83"/>
      <c r="AU21" s="83"/>
      <c r="AV21" s="83"/>
      <c r="AW21" s="83"/>
      <c r="AX21" s="356"/>
      <c r="AY21" s="356"/>
      <c r="AZ21" s="356"/>
      <c r="BA21" s="356"/>
      <c r="BB21" s="5"/>
      <c r="BE21" s="363"/>
    </row>
    <row r="22" spans="2:64" ht="15" customHeight="1" thickBot="1">
      <c r="B22" s="5"/>
      <c r="C22" s="9"/>
      <c r="D22" s="63"/>
      <c r="E22" s="9"/>
      <c r="F22" s="9"/>
      <c r="G22" s="9"/>
      <c r="H22" s="9"/>
      <c r="I22" s="9"/>
      <c r="J22" s="9"/>
      <c r="K22" s="9"/>
      <c r="L22" s="9"/>
      <c r="M22" s="9"/>
      <c r="N22" s="9"/>
      <c r="O22" s="9"/>
      <c r="P22" s="9"/>
      <c r="Q22" s="9"/>
      <c r="R22" s="5"/>
      <c r="S22" s="5"/>
      <c r="T22" s="5"/>
      <c r="U22" s="5"/>
      <c r="V22" s="5"/>
      <c r="W22" s="5"/>
      <c r="X22" s="5"/>
      <c r="Y22" s="5"/>
      <c r="Z22" s="5"/>
      <c r="AA22" s="5"/>
      <c r="AB22" s="5"/>
      <c r="AC22" s="5"/>
      <c r="AD22" s="5"/>
      <c r="AE22" s="5"/>
      <c r="AF22" s="5"/>
      <c r="AG22" s="5"/>
      <c r="AH22" s="5"/>
      <c r="AI22" s="5"/>
      <c r="AJ22" s="5"/>
      <c r="AK22" s="5"/>
      <c r="AL22" s="5"/>
      <c r="AM22" s="5"/>
      <c r="AN22" s="5"/>
      <c r="BB22" s="5"/>
    </row>
    <row r="23" spans="2:64" ht="16.149999999999999" customHeight="1">
      <c r="B23" s="5"/>
      <c r="C23" s="513" t="s">
        <v>58</v>
      </c>
      <c r="D23" s="514"/>
      <c r="E23" s="514"/>
      <c r="F23" s="514"/>
      <c r="G23" s="514"/>
      <c r="H23" s="515"/>
      <c r="I23" s="546" t="str">
        <f>IF(SUM(U27:Z30)=0,"",SUM(U27:Z30))</f>
        <v/>
      </c>
      <c r="J23" s="547"/>
      <c r="K23" s="547"/>
      <c r="L23" s="547"/>
      <c r="M23" s="547"/>
      <c r="N23" s="547"/>
      <c r="O23" s="547"/>
      <c r="P23" s="547"/>
      <c r="Q23" s="547"/>
      <c r="R23" s="547"/>
      <c r="S23" s="550" t="s">
        <v>8</v>
      </c>
      <c r="T23" s="551"/>
      <c r="U23" s="5"/>
      <c r="V23" s="5"/>
      <c r="W23" s="5"/>
      <c r="X23" s="5"/>
      <c r="Y23" s="5"/>
      <c r="Z23" s="5"/>
      <c r="AA23" s="5"/>
      <c r="AB23" s="5"/>
      <c r="AC23" s="5"/>
      <c r="AD23" s="5"/>
      <c r="AE23" s="5"/>
      <c r="AF23" s="5"/>
      <c r="AG23" s="5"/>
      <c r="AH23" s="5"/>
      <c r="AI23" s="5"/>
      <c r="AJ23" s="5"/>
      <c r="AK23" s="5"/>
      <c r="AL23" s="5"/>
      <c r="AM23" s="5"/>
      <c r="AN23" s="5"/>
      <c r="AO23" s="5"/>
    </row>
    <row r="24" spans="2:64" ht="16.149999999999999" customHeight="1" thickBot="1">
      <c r="B24" s="5"/>
      <c r="C24" s="516"/>
      <c r="D24" s="517"/>
      <c r="E24" s="517"/>
      <c r="F24" s="517"/>
      <c r="G24" s="517"/>
      <c r="H24" s="518"/>
      <c r="I24" s="548"/>
      <c r="J24" s="549"/>
      <c r="K24" s="549"/>
      <c r="L24" s="549"/>
      <c r="M24" s="549"/>
      <c r="N24" s="549"/>
      <c r="O24" s="549"/>
      <c r="P24" s="549"/>
      <c r="Q24" s="549"/>
      <c r="R24" s="549"/>
      <c r="S24" s="552"/>
      <c r="T24" s="553"/>
      <c r="U24" s="5"/>
      <c r="V24" s="5"/>
      <c r="W24" s="5"/>
      <c r="X24" s="5"/>
      <c r="Y24" s="5"/>
      <c r="Z24" s="5"/>
      <c r="AA24" s="5"/>
      <c r="AB24" s="5"/>
      <c r="AC24" s="5"/>
      <c r="AD24" s="5"/>
      <c r="AE24" s="5"/>
      <c r="AF24" s="5"/>
      <c r="AG24" s="5"/>
      <c r="AH24" s="5"/>
      <c r="AI24" s="5"/>
      <c r="AJ24" s="5"/>
      <c r="AK24" s="5"/>
      <c r="AL24" s="5"/>
      <c r="AM24" s="5"/>
      <c r="AN24" s="5"/>
      <c r="AO24" s="5"/>
      <c r="AR24" s="363" t="s">
        <v>35</v>
      </c>
    </row>
    <row r="25" spans="2:64" ht="15" customHeight="1">
      <c r="B25" s="5"/>
      <c r="U25" s="5"/>
      <c r="V25" s="5"/>
      <c r="W25" s="5"/>
      <c r="X25" s="5"/>
      <c r="Y25" s="5"/>
      <c r="Z25" s="80" t="s">
        <v>64</v>
      </c>
      <c r="AA25" s="5"/>
      <c r="AB25" s="5"/>
      <c r="AC25" s="5"/>
      <c r="AD25" s="5"/>
      <c r="AE25" s="5"/>
      <c r="AF25" s="5"/>
      <c r="AG25" s="5"/>
      <c r="AH25" s="50"/>
      <c r="AI25" s="50"/>
      <c r="AJ25" s="50"/>
      <c r="AK25" s="50"/>
      <c r="AL25" s="50"/>
      <c r="AM25" s="50"/>
      <c r="AN25" s="50"/>
      <c r="AO25" s="50"/>
      <c r="AP25" s="50"/>
      <c r="AQ25" s="50"/>
      <c r="AR25" s="50"/>
      <c r="AS25" s="50"/>
      <c r="AT25" s="50"/>
      <c r="AU25" s="50"/>
      <c r="AV25" s="50"/>
      <c r="AW25" s="50"/>
      <c r="AX25" s="50"/>
      <c r="AY25" s="50"/>
      <c r="AZ25" s="50"/>
      <c r="BA25" s="50"/>
      <c r="BB25" s="5"/>
      <c r="BE25" s="363" t="s">
        <v>35</v>
      </c>
    </row>
    <row r="26" spans="2:64" ht="16.899999999999999" customHeight="1">
      <c r="B26" s="5"/>
      <c r="C26" s="557" t="s">
        <v>54</v>
      </c>
      <c r="D26" s="558"/>
      <c r="E26" s="558"/>
      <c r="F26" s="558"/>
      <c r="G26" s="558"/>
      <c r="H26" s="559"/>
      <c r="I26" s="560" t="s">
        <v>55</v>
      </c>
      <c r="J26" s="561"/>
      <c r="K26" s="561"/>
      <c r="L26" s="561"/>
      <c r="M26" s="561"/>
      <c r="N26" s="562"/>
      <c r="O26" s="560" t="s">
        <v>56</v>
      </c>
      <c r="P26" s="561"/>
      <c r="Q26" s="561"/>
      <c r="R26" s="561"/>
      <c r="S26" s="561"/>
      <c r="T26" s="562"/>
      <c r="U26" s="563" t="s">
        <v>57</v>
      </c>
      <c r="V26" s="558"/>
      <c r="W26" s="558"/>
      <c r="X26" s="558"/>
      <c r="Y26" s="558"/>
      <c r="Z26" s="564"/>
      <c r="AA26" s="15"/>
      <c r="BB26" s="5"/>
    </row>
    <row r="27" spans="2:64" ht="16.899999999999999" customHeight="1">
      <c r="B27" s="5"/>
      <c r="C27" s="599" t="s">
        <v>50</v>
      </c>
      <c r="D27" s="600"/>
      <c r="E27" s="600"/>
      <c r="F27" s="600"/>
      <c r="G27" s="600"/>
      <c r="H27" s="601"/>
      <c r="I27" s="738"/>
      <c r="J27" s="739"/>
      <c r="K27" s="739"/>
      <c r="L27" s="739"/>
      <c r="M27" s="739"/>
      <c r="N27" s="740"/>
      <c r="O27" s="756" t="str">
        <f>IF(I27="","",ROUND(I27*0.1,0))</f>
        <v/>
      </c>
      <c r="P27" s="757"/>
      <c r="Q27" s="757"/>
      <c r="R27" s="757"/>
      <c r="S27" s="757"/>
      <c r="T27" s="758"/>
      <c r="U27" s="759" t="str">
        <f>IF(SUM(I27:T27)=0,"",SUM(I27:T27))</f>
        <v/>
      </c>
      <c r="V27" s="760"/>
      <c r="W27" s="760"/>
      <c r="X27" s="760"/>
      <c r="Y27" s="760"/>
      <c r="Z27" s="761"/>
      <c r="AA27" s="15"/>
      <c r="BB27" s="5"/>
      <c r="BK27" s="2">
        <f>IF($O$31="切り上げ",1,IF($O$31="切り捨て",2,IF($O$31="四捨五入",3)))</f>
        <v>3</v>
      </c>
      <c r="BL27" s="2">
        <f>IF(BK27=1,ROUNDUP(I27*0.1,0),IF(BK27=2,ROUNDDOWN(I27*0.1,0),IF(BK27=3,ROUND(I27*0.1,0))))</f>
        <v>0</v>
      </c>
    </row>
    <row r="28" spans="2:64" ht="16.899999999999999" customHeight="1">
      <c r="B28" s="5"/>
      <c r="C28" s="565" t="s">
        <v>51</v>
      </c>
      <c r="D28" s="566"/>
      <c r="E28" s="566"/>
      <c r="F28" s="566"/>
      <c r="G28" s="566"/>
      <c r="H28" s="567"/>
      <c r="I28" s="738"/>
      <c r="J28" s="739"/>
      <c r="K28" s="739"/>
      <c r="L28" s="739"/>
      <c r="M28" s="739"/>
      <c r="N28" s="740"/>
      <c r="O28" s="741" t="str">
        <f>IF(I28="","",ROUND(I28*0.08,0))</f>
        <v/>
      </c>
      <c r="P28" s="742"/>
      <c r="Q28" s="742"/>
      <c r="R28" s="742"/>
      <c r="S28" s="742"/>
      <c r="T28" s="743"/>
      <c r="U28" s="744" t="str">
        <f>IF(SUM(I28:T28)=0,"",SUM(I28:T28))</f>
        <v/>
      </c>
      <c r="V28" s="745"/>
      <c r="W28" s="745"/>
      <c r="X28" s="745"/>
      <c r="Y28" s="745"/>
      <c r="Z28" s="746"/>
      <c r="AA28" s="15"/>
      <c r="BB28" s="5"/>
      <c r="BK28" s="2">
        <f t="shared" ref="BK28:BK29" si="0">IF($O$31="切り上げ",1,IF($O$31="切り捨て",2,IF($O$31="四捨五入",3)))</f>
        <v>3</v>
      </c>
      <c r="BL28" s="2">
        <f>IF(BK28=1,ROUNDUP(I28*0.08,0),IF(BK28=2,ROUNDDOWN(I28*0.08,0),IF(BK28=3,ROUND(I28*0.08,0))))</f>
        <v>0</v>
      </c>
    </row>
    <row r="29" spans="2:64" ht="16.899999999999999" customHeight="1">
      <c r="B29" s="5"/>
      <c r="C29" s="565" t="s">
        <v>52</v>
      </c>
      <c r="D29" s="566"/>
      <c r="E29" s="566"/>
      <c r="F29" s="566"/>
      <c r="G29" s="566"/>
      <c r="H29" s="567"/>
      <c r="I29" s="738"/>
      <c r="J29" s="739"/>
      <c r="K29" s="739"/>
      <c r="L29" s="739"/>
      <c r="M29" s="739"/>
      <c r="N29" s="740"/>
      <c r="O29" s="741" t="str">
        <f>IF(I29="","",ROUND(I29*0.08,0))</f>
        <v/>
      </c>
      <c r="P29" s="742"/>
      <c r="Q29" s="742"/>
      <c r="R29" s="742"/>
      <c r="S29" s="742"/>
      <c r="T29" s="743"/>
      <c r="U29" s="744" t="str">
        <f>IF(SUM(I29:T29)=0,"",SUM(I29:T29))</f>
        <v/>
      </c>
      <c r="V29" s="745"/>
      <c r="W29" s="745"/>
      <c r="X29" s="745"/>
      <c r="Y29" s="745"/>
      <c r="Z29" s="746"/>
      <c r="AA29" s="15"/>
      <c r="BB29" s="5"/>
      <c r="BK29" s="2">
        <f t="shared" si="0"/>
        <v>3</v>
      </c>
      <c r="BL29" s="2">
        <f>IF(BK29=1,ROUNDUP(I29*0.08,0),IF(BK29=2,ROUNDDOWN(I29*0.08,0),IF(BK29=3,ROUND(I29*0.08,0))))</f>
        <v>0</v>
      </c>
    </row>
    <row r="30" spans="2:64" ht="16.899999999999999" customHeight="1">
      <c r="B30" s="5"/>
      <c r="C30" s="605" t="s">
        <v>53</v>
      </c>
      <c r="D30" s="606"/>
      <c r="E30" s="606"/>
      <c r="F30" s="606"/>
      <c r="G30" s="606"/>
      <c r="H30" s="607"/>
      <c r="I30" s="747"/>
      <c r="J30" s="748"/>
      <c r="K30" s="748"/>
      <c r="L30" s="748"/>
      <c r="M30" s="748"/>
      <c r="N30" s="749"/>
      <c r="O30" s="750" t="str">
        <f>IF(I30="","",ROUND(I30*0,0))</f>
        <v/>
      </c>
      <c r="P30" s="751"/>
      <c r="Q30" s="751"/>
      <c r="R30" s="751"/>
      <c r="S30" s="751"/>
      <c r="T30" s="752"/>
      <c r="U30" s="753" t="str">
        <f>IF(SUM(I30:T30)=0,"",SUM(I30:T30))</f>
        <v/>
      </c>
      <c r="V30" s="754"/>
      <c r="W30" s="754"/>
      <c r="X30" s="754"/>
      <c r="Y30" s="754"/>
      <c r="Z30" s="755"/>
      <c r="AA30" s="15"/>
      <c r="AB30" s="48"/>
      <c r="AC30" s="268"/>
      <c r="AD30" s="60"/>
      <c r="AE30" s="60"/>
      <c r="AF30" s="60"/>
      <c r="AG30" s="48"/>
      <c r="AH30" s="287"/>
      <c r="AI30" s="287"/>
      <c r="AJ30" s="287"/>
      <c r="AK30" s="287"/>
      <c r="AL30" s="287"/>
      <c r="AM30" s="287"/>
      <c r="AN30" s="287"/>
      <c r="AO30" s="56"/>
      <c r="AP30" s="56"/>
      <c r="AQ30" s="56"/>
      <c r="AR30" s="56"/>
      <c r="AS30" s="56"/>
      <c r="AT30" s="56"/>
      <c r="AU30" s="56"/>
      <c r="AV30" s="56"/>
      <c r="AW30" s="56"/>
      <c r="AX30" s="56"/>
      <c r="AY30" s="56"/>
      <c r="AZ30" s="56"/>
      <c r="BA30" s="364"/>
      <c r="BB30" s="5"/>
    </row>
    <row r="31" spans="2:64" ht="16.899999999999999" customHeight="1">
      <c r="B31" s="5"/>
      <c r="C31" s="5"/>
      <c r="D31" s="5"/>
      <c r="E31" s="5"/>
      <c r="F31" s="5"/>
      <c r="G31" s="5"/>
      <c r="H31" s="5"/>
      <c r="I31" s="17"/>
      <c r="J31" s="620" t="s">
        <v>77</v>
      </c>
      <c r="K31" s="620"/>
      <c r="L31" s="620"/>
      <c r="M31" s="620"/>
      <c r="N31" s="620"/>
      <c r="O31" s="621" t="s">
        <v>79</v>
      </c>
      <c r="P31" s="621"/>
      <c r="Q31" s="621"/>
      <c r="R31" s="621"/>
      <c r="S31" s="621"/>
      <c r="T31" s="621"/>
      <c r="U31" s="18"/>
      <c r="V31" s="18"/>
      <c r="W31" s="18"/>
      <c r="X31" s="18"/>
      <c r="Y31" s="18"/>
      <c r="Z31" s="18"/>
      <c r="AA31" s="15"/>
      <c r="AB31" s="48"/>
      <c r="AC31" s="60"/>
      <c r="AD31" s="60"/>
      <c r="AE31" s="60"/>
      <c r="AF31" s="60"/>
      <c r="AG31" s="48"/>
      <c r="AH31" s="288"/>
      <c r="AI31" s="288"/>
      <c r="AJ31" s="288"/>
      <c r="AK31" s="288"/>
      <c r="AL31" s="288"/>
      <c r="AM31" s="288"/>
      <c r="AN31" s="288"/>
      <c r="AO31" s="288"/>
      <c r="AP31" s="288"/>
      <c r="AQ31" s="288"/>
      <c r="AR31" s="288"/>
      <c r="AS31" s="288"/>
      <c r="AT31" s="288"/>
      <c r="AU31" s="288"/>
      <c r="AV31" s="288"/>
      <c r="AW31" s="288"/>
      <c r="AX31" s="288"/>
      <c r="AY31" s="288"/>
      <c r="AZ31" s="288"/>
      <c r="BA31" s="365"/>
      <c r="BB31" s="5"/>
    </row>
    <row r="32" spans="2:64" ht="16.899999999999999" customHeight="1">
      <c r="B32" s="5"/>
      <c r="C32" s="617" t="s">
        <v>59</v>
      </c>
      <c r="D32" s="618"/>
      <c r="E32" s="618"/>
      <c r="F32" s="618"/>
      <c r="G32" s="618"/>
      <c r="H32" s="619"/>
      <c r="I32" s="596"/>
      <c r="J32" s="597"/>
      <c r="K32" s="597"/>
      <c r="L32" s="597"/>
      <c r="M32" s="597"/>
      <c r="N32" s="597"/>
      <c r="O32" s="598"/>
      <c r="P32" s="554" t="s">
        <v>42</v>
      </c>
      <c r="Q32" s="594"/>
      <c r="R32" s="594"/>
      <c r="S32" s="595"/>
      <c r="T32" s="591"/>
      <c r="U32" s="592"/>
      <c r="V32" s="592"/>
      <c r="W32" s="592"/>
      <c r="X32" s="592"/>
      <c r="Y32" s="592"/>
      <c r="Z32" s="593"/>
      <c r="AA32" s="15"/>
      <c r="AB32" s="48"/>
      <c r="AC32" s="60"/>
      <c r="AD32" s="60"/>
      <c r="AE32" s="60"/>
      <c r="AF32" s="60"/>
      <c r="AG32" s="48"/>
      <c r="AH32" s="288"/>
      <c r="AI32" s="288"/>
      <c r="AJ32" s="288"/>
      <c r="AK32" s="288"/>
      <c r="AL32" s="288"/>
      <c r="AM32" s="288"/>
      <c r="AN32" s="288"/>
      <c r="AO32" s="288"/>
      <c r="AP32" s="288"/>
      <c r="AQ32" s="288"/>
      <c r="AR32" s="288"/>
      <c r="AS32" s="288"/>
      <c r="AT32" s="288"/>
      <c r="AU32" s="288"/>
      <c r="AV32" s="288"/>
      <c r="AW32" s="288"/>
      <c r="AX32" s="288"/>
      <c r="AY32" s="288"/>
      <c r="AZ32" s="288"/>
      <c r="BA32" s="17"/>
      <c r="BB32" s="5"/>
    </row>
    <row r="33" spans="2:54" ht="16.899999999999999" customHeight="1">
      <c r="B33" s="5"/>
      <c r="C33" s="645" t="s">
        <v>60</v>
      </c>
      <c r="D33" s="646"/>
      <c r="E33" s="646"/>
      <c r="F33" s="646"/>
      <c r="G33" s="646"/>
      <c r="H33" s="647"/>
      <c r="I33" s="662"/>
      <c r="J33" s="663"/>
      <c r="K33" s="663"/>
      <c r="L33" s="663"/>
      <c r="M33" s="663"/>
      <c r="N33" s="663"/>
      <c r="O33" s="663"/>
      <c r="P33" s="663"/>
      <c r="Q33" s="663"/>
      <c r="R33" s="663"/>
      <c r="S33" s="663"/>
      <c r="T33" s="663"/>
      <c r="U33" s="663"/>
      <c r="V33" s="663"/>
      <c r="W33" s="663"/>
      <c r="X33" s="663"/>
      <c r="Y33" s="663"/>
      <c r="Z33" s="664"/>
      <c r="AA33" s="15"/>
      <c r="AB33" s="48"/>
      <c r="AC33" s="268"/>
      <c r="AD33" s="60"/>
      <c r="AE33" s="60"/>
      <c r="AF33" s="60"/>
      <c r="AG33" s="48"/>
      <c r="AH33" s="289"/>
      <c r="AI33" s="289"/>
      <c r="AJ33" s="289"/>
      <c r="AK33" s="289"/>
      <c r="AL33" s="289"/>
      <c r="AM33" s="289"/>
      <c r="AN33" s="289"/>
      <c r="AO33" s="47"/>
      <c r="AP33" s="268"/>
      <c r="AQ33" s="268"/>
      <c r="AR33" s="268"/>
      <c r="AS33" s="268"/>
      <c r="AT33" s="47"/>
      <c r="AU33" s="289"/>
      <c r="AV33" s="289"/>
      <c r="AW33" s="289"/>
      <c r="AX33" s="289"/>
      <c r="AY33" s="289"/>
      <c r="AZ33" s="289"/>
      <c r="BA33" s="289"/>
      <c r="BB33" s="5"/>
    </row>
    <row r="34" spans="2:54" ht="16.899999999999999" customHeight="1">
      <c r="B34" s="5"/>
      <c r="C34" s="723" t="s">
        <v>61</v>
      </c>
      <c r="D34" s="724"/>
      <c r="E34" s="724"/>
      <c r="F34" s="724"/>
      <c r="G34" s="724"/>
      <c r="H34" s="725"/>
      <c r="I34" s="726"/>
      <c r="J34" s="727"/>
      <c r="K34" s="727"/>
      <c r="L34" s="727"/>
      <c r="M34" s="727"/>
      <c r="N34" s="727"/>
      <c r="O34" s="727"/>
      <c r="P34" s="727"/>
      <c r="Q34" s="727"/>
      <c r="R34" s="727"/>
      <c r="S34" s="727"/>
      <c r="T34" s="727"/>
      <c r="U34" s="727"/>
      <c r="V34" s="727"/>
      <c r="W34" s="727"/>
      <c r="X34" s="727"/>
      <c r="Y34" s="727"/>
      <c r="Z34" s="728"/>
      <c r="AA34" s="15"/>
      <c r="AB34" s="48"/>
      <c r="AC34" s="268"/>
      <c r="AD34" s="60"/>
      <c r="AE34" s="60"/>
      <c r="AF34" s="60"/>
      <c r="AG34" s="48"/>
      <c r="AH34" s="290"/>
      <c r="AI34" s="290"/>
      <c r="AJ34" s="290"/>
      <c r="AK34" s="290"/>
      <c r="AL34" s="290"/>
      <c r="AM34" s="290"/>
      <c r="AN34" s="290"/>
      <c r="AO34" s="47"/>
      <c r="AP34" s="268"/>
      <c r="AQ34" s="268"/>
      <c r="AR34" s="268"/>
      <c r="AS34" s="268"/>
      <c r="AT34" s="47"/>
      <c r="AU34" s="290"/>
      <c r="AV34" s="290"/>
      <c r="AW34" s="290"/>
      <c r="AX34" s="290"/>
      <c r="AY34" s="290"/>
      <c r="AZ34" s="290"/>
      <c r="BA34" s="290"/>
      <c r="BB34" s="5"/>
    </row>
    <row r="35" spans="2:54" ht="16.899999999999999" customHeight="1">
      <c r="B35" s="5"/>
      <c r="C35" s="277"/>
      <c r="D35" s="277"/>
      <c r="E35" s="277"/>
      <c r="F35" s="277"/>
      <c r="G35" s="277"/>
      <c r="H35" s="277"/>
      <c r="I35" s="291"/>
      <c r="J35" s="291"/>
      <c r="K35" s="291"/>
      <c r="L35" s="291"/>
      <c r="M35" s="291"/>
      <c r="N35" s="291"/>
      <c r="O35" s="291"/>
      <c r="P35" s="291"/>
      <c r="Q35" s="291"/>
      <c r="R35" s="291"/>
      <c r="S35" s="291"/>
      <c r="T35" s="291"/>
      <c r="U35" s="291"/>
      <c r="V35" s="291"/>
      <c r="W35" s="291"/>
      <c r="X35" s="291"/>
      <c r="Y35" s="291"/>
      <c r="Z35" s="291"/>
      <c r="AA35" s="15"/>
      <c r="AB35" s="48"/>
      <c r="AC35" s="268"/>
      <c r="AD35" s="60"/>
      <c r="AE35" s="60"/>
      <c r="AF35" s="60"/>
      <c r="AG35" s="48"/>
      <c r="AH35" s="292"/>
      <c r="AI35" s="289"/>
      <c r="AJ35" s="289"/>
      <c r="AK35" s="289"/>
      <c r="AL35" s="289"/>
      <c r="AM35" s="289"/>
      <c r="AN35" s="289"/>
      <c r="AO35" s="289"/>
      <c r="AP35" s="289"/>
      <c r="AQ35" s="289"/>
      <c r="AR35" s="289"/>
      <c r="AS35" s="289"/>
      <c r="AT35" s="289"/>
      <c r="AU35" s="289"/>
      <c r="AV35" s="289"/>
      <c r="AW35" s="289"/>
      <c r="AX35" s="289"/>
      <c r="AY35" s="289"/>
      <c r="AZ35" s="289"/>
      <c r="BA35" s="289"/>
      <c r="BB35" s="5"/>
    </row>
    <row r="36" spans="2:54" ht="15" customHeight="1">
      <c r="B36" s="5"/>
      <c r="C36" s="410" t="s">
        <v>159</v>
      </c>
      <c r="D36" s="5"/>
      <c r="E36" s="5"/>
      <c r="F36" s="5"/>
      <c r="G36" s="5"/>
      <c r="H36" s="5"/>
      <c r="I36" s="5"/>
      <c r="J36" s="5"/>
      <c r="K36" s="5"/>
      <c r="L36" s="5"/>
      <c r="M36" s="5"/>
      <c r="N36" s="5"/>
      <c r="O36" s="5"/>
      <c r="P36" s="5"/>
      <c r="Q36" s="5"/>
      <c r="R36" s="5"/>
      <c r="S36" s="5"/>
      <c r="T36" s="5"/>
      <c r="U36" s="5"/>
      <c r="V36" s="5"/>
      <c r="W36" s="5"/>
      <c r="X36" s="5"/>
      <c r="Y36" s="5"/>
      <c r="Z36" s="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5"/>
    </row>
    <row r="37" spans="2:54" ht="15" customHeight="1">
      <c r="B37" s="5"/>
      <c r="C37" s="335"/>
      <c r="D37" s="5"/>
      <c r="E37" s="5"/>
      <c r="F37" s="5"/>
      <c r="G37" s="5"/>
      <c r="H37" s="5"/>
      <c r="I37" s="5"/>
      <c r="J37" s="5"/>
      <c r="K37" s="5"/>
      <c r="L37" s="5"/>
      <c r="M37" s="5"/>
      <c r="N37" s="5"/>
      <c r="O37" s="5"/>
      <c r="P37" s="5"/>
      <c r="Q37" s="5"/>
      <c r="R37" s="5"/>
      <c r="S37" s="5"/>
      <c r="T37" s="5"/>
      <c r="U37" s="5"/>
      <c r="V37" s="5"/>
      <c r="W37" s="5"/>
      <c r="X37" s="5"/>
      <c r="Y37" s="5"/>
      <c r="Z37" s="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5"/>
    </row>
    <row r="38" spans="2:54" ht="16.5" customHeight="1">
      <c r="B38" s="5"/>
      <c r="C38" s="732" t="s">
        <v>177</v>
      </c>
      <c r="D38" s="733"/>
      <c r="E38" s="733"/>
      <c r="F38" s="733"/>
      <c r="G38" s="733"/>
      <c r="H38" s="734"/>
      <c r="I38" s="735"/>
      <c r="J38" s="736"/>
      <c r="K38" s="736"/>
      <c r="L38" s="736"/>
      <c r="M38" s="736"/>
      <c r="N38" s="736"/>
      <c r="O38" s="737"/>
      <c r="P38" s="5"/>
      <c r="Q38" s="5"/>
      <c r="R38" s="5"/>
      <c r="S38" s="5"/>
      <c r="T38" s="5"/>
      <c r="U38" s="5"/>
      <c r="V38" s="5"/>
      <c r="W38" s="5"/>
      <c r="X38" s="5"/>
      <c r="Y38" s="5"/>
      <c r="Z38" s="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5"/>
    </row>
    <row r="39" spans="2:54" ht="15" customHeight="1">
      <c r="B39" s="5"/>
      <c r="C39" s="405"/>
      <c r="D39" s="405"/>
      <c r="E39" s="405"/>
      <c r="F39" s="405"/>
      <c r="G39" s="405"/>
      <c r="H39" s="405"/>
      <c r="I39" s="406"/>
      <c r="J39" s="406"/>
      <c r="K39" s="406"/>
      <c r="L39" s="406"/>
      <c r="M39" s="406"/>
      <c r="N39" s="406"/>
      <c r="O39" s="406"/>
      <c r="P39" s="5"/>
      <c r="Q39" s="5"/>
      <c r="R39" s="5"/>
      <c r="S39" s="5"/>
      <c r="T39" s="5"/>
      <c r="U39" s="5"/>
      <c r="V39" s="5"/>
      <c r="W39" s="5"/>
      <c r="X39" s="5"/>
      <c r="Y39" s="5"/>
      <c r="Z39" s="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5"/>
    </row>
    <row r="40" spans="2:54" ht="24" customHeight="1">
      <c r="B40" s="5"/>
      <c r="C40" s="718"/>
      <c r="D40" s="716"/>
      <c r="E40" s="716"/>
      <c r="F40" s="719"/>
      <c r="G40" s="715" t="s">
        <v>17</v>
      </c>
      <c r="H40" s="716"/>
      <c r="I40" s="716"/>
      <c r="J40" s="716"/>
      <c r="K40" s="716"/>
      <c r="L40" s="719"/>
      <c r="M40" s="715" t="s">
        <v>0</v>
      </c>
      <c r="N40" s="716"/>
      <c r="O40" s="716"/>
      <c r="P40" s="716"/>
      <c r="Q40" s="716"/>
      <c r="R40" s="716"/>
      <c r="S40" s="716"/>
      <c r="T40" s="716"/>
      <c r="U40" s="719"/>
      <c r="V40" s="715" t="s">
        <v>1</v>
      </c>
      <c r="W40" s="716"/>
      <c r="X40" s="716"/>
      <c r="Y40" s="716"/>
      <c r="Z40" s="716"/>
      <c r="AA40" s="716"/>
      <c r="AB40" s="716"/>
      <c r="AC40" s="716"/>
      <c r="AD40" s="719"/>
      <c r="AE40" s="715" t="s">
        <v>18</v>
      </c>
      <c r="AF40" s="716"/>
      <c r="AG40" s="716"/>
      <c r="AH40" s="716"/>
      <c r="AI40" s="716"/>
      <c r="AJ40" s="717"/>
      <c r="AK40" s="276"/>
      <c r="AL40" s="276"/>
      <c r="AM40" s="276"/>
      <c r="AN40" s="276"/>
      <c r="AO40" s="276"/>
      <c r="AP40" s="276"/>
      <c r="AQ40" s="276"/>
      <c r="AR40" s="276"/>
      <c r="AS40" s="276"/>
      <c r="AT40" s="276"/>
      <c r="AU40" s="276"/>
      <c r="AV40" s="38"/>
    </row>
    <row r="41" spans="2:54" ht="24" customHeight="1">
      <c r="B41" s="5"/>
      <c r="C41" s="720"/>
      <c r="D41" s="721"/>
      <c r="E41" s="721"/>
      <c r="F41" s="722"/>
      <c r="G41" s="84"/>
      <c r="H41" s="361"/>
      <c r="I41" s="361"/>
      <c r="J41" s="361"/>
      <c r="K41" s="361"/>
      <c r="L41" s="361"/>
      <c r="M41" s="84"/>
      <c r="N41" s="361"/>
      <c r="O41" s="361"/>
      <c r="P41" s="361"/>
      <c r="Q41" s="361"/>
      <c r="R41" s="362"/>
      <c r="S41" s="729" t="s">
        <v>20</v>
      </c>
      <c r="T41" s="730"/>
      <c r="U41" s="731"/>
      <c r="V41" s="361"/>
      <c r="W41" s="361"/>
      <c r="X41" s="361"/>
      <c r="Y41" s="361"/>
      <c r="Z41" s="361"/>
      <c r="AA41" s="362"/>
      <c r="AB41" s="729" t="s">
        <v>20</v>
      </c>
      <c r="AC41" s="730"/>
      <c r="AD41" s="731"/>
      <c r="AE41" s="84"/>
      <c r="AF41" s="361"/>
      <c r="AG41" s="361"/>
      <c r="AH41" s="361"/>
      <c r="AI41" s="361"/>
      <c r="AJ41" s="85"/>
      <c r="AK41" s="55"/>
      <c r="AL41" s="55"/>
      <c r="AM41" s="55"/>
      <c r="AN41" s="55"/>
      <c r="AO41" s="294"/>
      <c r="AP41" s="294"/>
      <c r="AQ41" s="294"/>
      <c r="AR41" s="294"/>
      <c r="AS41" s="294"/>
      <c r="AT41" s="294"/>
      <c r="AU41" s="294"/>
      <c r="AV41" s="51"/>
    </row>
    <row r="42" spans="2:54" ht="24" customHeight="1">
      <c r="B42" s="5"/>
      <c r="C42" s="709" t="s">
        <v>2</v>
      </c>
      <c r="D42" s="710"/>
      <c r="E42" s="710"/>
      <c r="F42" s="711"/>
      <c r="G42" s="689"/>
      <c r="H42" s="690"/>
      <c r="I42" s="690"/>
      <c r="J42" s="690"/>
      <c r="K42" s="690"/>
      <c r="L42" s="691"/>
      <c r="M42" s="689"/>
      <c r="N42" s="690"/>
      <c r="O42" s="690"/>
      <c r="P42" s="690"/>
      <c r="Q42" s="690"/>
      <c r="R42" s="691"/>
      <c r="S42" s="695" t="str">
        <f>IFERROR(IF(M42="","－",M42/G42*100),"")</f>
        <v>－</v>
      </c>
      <c r="T42" s="696"/>
      <c r="U42" s="697"/>
      <c r="V42" s="701" t="str">
        <f>IFERROR(IF(G42="","",IF(SUM(I27:N30)=0,"",SUM(I27:N30))),"")</f>
        <v/>
      </c>
      <c r="W42" s="702"/>
      <c r="X42" s="702"/>
      <c r="Y42" s="702"/>
      <c r="Z42" s="702"/>
      <c r="AA42" s="703"/>
      <c r="AB42" s="695" t="str">
        <f>IFERROR(IF(SUM(I25:N28)=0,"－",SUM(I25:N28)/G42*100),"")</f>
        <v>－</v>
      </c>
      <c r="AC42" s="696"/>
      <c r="AD42" s="697"/>
      <c r="AE42" s="701" t="str">
        <f>IFERROR(IF(SUM(G42-SUM(M42,V42))=0,"",SUM(G42-SUM(M42,V42))),"")</f>
        <v/>
      </c>
      <c r="AF42" s="702"/>
      <c r="AG42" s="702"/>
      <c r="AH42" s="702"/>
      <c r="AI42" s="702"/>
      <c r="AJ42" s="708"/>
      <c r="AK42" s="55"/>
      <c r="AL42" s="55"/>
      <c r="AM42" s="55"/>
      <c r="AN42" s="55"/>
      <c r="AO42" s="294"/>
      <c r="AP42" s="294"/>
      <c r="AQ42" s="294"/>
      <c r="AR42" s="294"/>
      <c r="AS42" s="294"/>
      <c r="AT42" s="294"/>
      <c r="AU42" s="294"/>
      <c r="AV42" s="51"/>
    </row>
    <row r="43" spans="2:54" ht="24" customHeight="1">
      <c r="B43" s="5"/>
      <c r="C43" s="709" t="s">
        <v>3</v>
      </c>
      <c r="D43" s="710"/>
      <c r="E43" s="710"/>
      <c r="F43" s="711"/>
      <c r="G43" s="686"/>
      <c r="H43" s="687"/>
      <c r="I43" s="687"/>
      <c r="J43" s="687"/>
      <c r="K43" s="687"/>
      <c r="L43" s="688"/>
      <c r="M43" s="686"/>
      <c r="N43" s="687"/>
      <c r="O43" s="687"/>
      <c r="P43" s="687"/>
      <c r="Q43" s="687"/>
      <c r="R43" s="688"/>
      <c r="S43" s="695" t="s">
        <v>37</v>
      </c>
      <c r="T43" s="696"/>
      <c r="U43" s="697"/>
      <c r="V43" s="698" t="str">
        <f>IFERROR(IF(G43="","",IF(SUM(O27:T30)=0,"",SUM(O27:T30))),"")</f>
        <v/>
      </c>
      <c r="W43" s="699"/>
      <c r="X43" s="699"/>
      <c r="Y43" s="699"/>
      <c r="Z43" s="699"/>
      <c r="AA43" s="700"/>
      <c r="AB43" s="704" t="s">
        <v>37</v>
      </c>
      <c r="AC43" s="705"/>
      <c r="AD43" s="706"/>
      <c r="AE43" s="701" t="str">
        <f>IFERROR(IF(SUM(G43-SUM(M43,V43))=0,"",SUM(G43-SUM(M43,V43))),"")</f>
        <v/>
      </c>
      <c r="AF43" s="702"/>
      <c r="AG43" s="702"/>
      <c r="AH43" s="702"/>
      <c r="AI43" s="702"/>
      <c r="AJ43" s="708"/>
      <c r="AK43" s="55"/>
      <c r="AL43" s="55"/>
      <c r="AM43" s="55"/>
      <c r="AN43" s="55"/>
      <c r="AO43" s="294"/>
      <c r="AP43" s="294"/>
      <c r="AQ43" s="294"/>
      <c r="AR43" s="294"/>
      <c r="AS43" s="294"/>
      <c r="AT43" s="294"/>
      <c r="AU43" s="294"/>
      <c r="AV43" s="51"/>
    </row>
    <row r="44" spans="2:54" ht="24" customHeight="1">
      <c r="B44" s="5"/>
      <c r="C44" s="712" t="s">
        <v>157</v>
      </c>
      <c r="D44" s="713"/>
      <c r="E44" s="713"/>
      <c r="F44" s="714"/>
      <c r="G44" s="683" t="str">
        <f>IFERROR(IF(SUM(G42:L43)=0,"",SUM(G42:L43)),"")</f>
        <v/>
      </c>
      <c r="H44" s="684"/>
      <c r="I44" s="684"/>
      <c r="J44" s="684"/>
      <c r="K44" s="684"/>
      <c r="L44" s="685"/>
      <c r="M44" s="683" t="str">
        <f>IFERROR(IF(SUM(M42:R43)=0,"",SUM(M42:R43)),"")</f>
        <v/>
      </c>
      <c r="N44" s="684"/>
      <c r="O44" s="684"/>
      <c r="P44" s="684"/>
      <c r="Q44" s="684"/>
      <c r="R44" s="685"/>
      <c r="S44" s="692" t="s">
        <v>37</v>
      </c>
      <c r="T44" s="693"/>
      <c r="U44" s="694"/>
      <c r="V44" s="683" t="str">
        <f>IFERROR(IF(SUM(V42:AA43)=0,"",SUM(V42:AA43)),"")</f>
        <v/>
      </c>
      <c r="W44" s="684"/>
      <c r="X44" s="684"/>
      <c r="Y44" s="684"/>
      <c r="Z44" s="684"/>
      <c r="AA44" s="685"/>
      <c r="AB44" s="692" t="s">
        <v>37</v>
      </c>
      <c r="AC44" s="693"/>
      <c r="AD44" s="694"/>
      <c r="AE44" s="683" t="str">
        <f>IFERROR(IF(SUM(AE42:AJ43)=0,"",SUM(AE42:AJ43)),"")</f>
        <v/>
      </c>
      <c r="AF44" s="684"/>
      <c r="AG44" s="684"/>
      <c r="AH44" s="684"/>
      <c r="AI44" s="684"/>
      <c r="AJ44" s="707"/>
      <c r="AK44" s="55"/>
      <c r="AL44" s="55"/>
      <c r="AM44" s="55"/>
      <c r="AN44" s="55"/>
      <c r="AO44" s="294"/>
      <c r="AP44" s="294"/>
      <c r="AQ44" s="294"/>
      <c r="AR44" s="294"/>
      <c r="AS44" s="294"/>
      <c r="AT44" s="294"/>
      <c r="AU44" s="294"/>
      <c r="AV44" s="51"/>
    </row>
    <row r="45" spans="2:54" ht="39" customHeight="1">
      <c r="B45" s="5"/>
      <c r="C45" s="677" t="s">
        <v>158</v>
      </c>
      <c r="D45" s="678"/>
      <c r="E45" s="678"/>
      <c r="F45" s="679"/>
      <c r="G45" s="680"/>
      <c r="H45" s="681"/>
      <c r="I45" s="681"/>
      <c r="J45" s="681"/>
      <c r="K45" s="681"/>
      <c r="L45" s="681"/>
      <c r="M45" s="681"/>
      <c r="N45" s="681"/>
      <c r="O45" s="681"/>
      <c r="P45" s="681"/>
      <c r="Q45" s="681"/>
      <c r="R45" s="681"/>
      <c r="S45" s="681"/>
      <c r="T45" s="681"/>
      <c r="U45" s="681"/>
      <c r="V45" s="681"/>
      <c r="W45" s="681"/>
      <c r="X45" s="681"/>
      <c r="Y45" s="681"/>
      <c r="Z45" s="681"/>
      <c r="AA45" s="681"/>
      <c r="AB45" s="681"/>
      <c r="AC45" s="681"/>
      <c r="AD45" s="681"/>
      <c r="AE45" s="681"/>
      <c r="AF45" s="681"/>
      <c r="AG45" s="681"/>
      <c r="AH45" s="681"/>
      <c r="AI45" s="681"/>
      <c r="AJ45" s="682"/>
      <c r="AK45" s="55"/>
      <c r="AL45" s="55"/>
      <c r="AM45" s="55"/>
      <c r="AN45" s="55"/>
      <c r="AO45" s="294"/>
      <c r="AP45" s="294"/>
      <c r="AQ45" s="294"/>
      <c r="AR45" s="294"/>
      <c r="AS45" s="294"/>
      <c r="AT45" s="294"/>
      <c r="AU45" s="294"/>
      <c r="AV45" s="51"/>
    </row>
    <row r="46" spans="2:54" ht="9" customHeight="1">
      <c r="B46" s="5"/>
      <c r="C46" s="293"/>
      <c r="D46" s="293"/>
      <c r="E46" s="293"/>
      <c r="F46" s="293"/>
      <c r="G46" s="293"/>
      <c r="H46" s="294"/>
      <c r="I46" s="294"/>
      <c r="J46" s="294"/>
      <c r="K46" s="294"/>
      <c r="L46" s="294"/>
      <c r="M46" s="294"/>
      <c r="N46" s="294"/>
      <c r="O46" s="294"/>
      <c r="P46" s="294"/>
      <c r="Q46" s="294"/>
      <c r="R46" s="294"/>
      <c r="S46" s="294"/>
      <c r="T46" s="294"/>
      <c r="U46" s="294"/>
      <c r="V46" s="294"/>
      <c r="W46" s="294"/>
      <c r="X46" s="294"/>
      <c r="Y46" s="294"/>
      <c r="Z46" s="295"/>
      <c r="AA46" s="296"/>
      <c r="AB46" s="53"/>
      <c r="AC46" s="53"/>
      <c r="AD46" s="53"/>
      <c r="AE46" s="53"/>
      <c r="AF46" s="55"/>
      <c r="AG46" s="55"/>
      <c r="AH46" s="55"/>
      <c r="AI46" s="55"/>
      <c r="AJ46" s="55"/>
      <c r="AK46" s="55"/>
      <c r="AL46" s="297"/>
      <c r="AM46" s="297"/>
      <c r="AN46" s="366"/>
      <c r="AO46" s="55"/>
      <c r="AP46" s="55"/>
      <c r="AQ46" s="55"/>
      <c r="AR46" s="55"/>
      <c r="AS46" s="55"/>
      <c r="AT46" s="55"/>
      <c r="AU46" s="294"/>
      <c r="AV46" s="294"/>
      <c r="AW46" s="294"/>
      <c r="AX46" s="294"/>
      <c r="AY46" s="294"/>
      <c r="AZ46" s="294"/>
      <c r="BA46" s="294"/>
      <c r="BB46" s="51"/>
    </row>
    <row r="47" spans="2:54">
      <c r="B47" s="5"/>
      <c r="C47" s="278"/>
      <c r="D47" s="278"/>
      <c r="E47" s="278"/>
      <c r="F47" s="278"/>
      <c r="G47" s="278"/>
      <c r="H47" s="278"/>
      <c r="I47" s="278"/>
      <c r="J47" s="278"/>
      <c r="K47" s="278"/>
      <c r="L47" s="278"/>
      <c r="M47" s="278"/>
      <c r="N47" s="278"/>
      <c r="O47" s="278"/>
      <c r="P47" s="278"/>
      <c r="Q47" s="278"/>
      <c r="R47" s="278"/>
      <c r="S47" s="278"/>
      <c r="T47" s="278"/>
      <c r="U47" s="278"/>
      <c r="V47" s="278"/>
      <c r="W47" s="278"/>
      <c r="X47" s="278"/>
      <c r="Y47" s="278"/>
      <c r="Z47" s="278"/>
      <c r="AA47" s="278"/>
      <c r="AB47" s="278"/>
      <c r="AC47" s="278"/>
      <c r="AD47" s="278"/>
      <c r="AE47" s="278"/>
      <c r="AF47" s="278"/>
      <c r="AG47" s="278"/>
      <c r="AH47" s="278"/>
      <c r="AI47" s="278"/>
      <c r="AJ47" s="278"/>
      <c r="AK47" s="278"/>
      <c r="AL47" s="278"/>
      <c r="AM47" s="278"/>
      <c r="AN47" s="55"/>
      <c r="AO47" s="55"/>
      <c r="AP47" s="55"/>
      <c r="AQ47" s="55"/>
      <c r="AR47" s="55"/>
      <c r="AS47" s="55"/>
      <c r="AT47" s="55"/>
      <c r="AU47" s="367"/>
      <c r="AV47" s="367"/>
      <c r="AW47" s="367"/>
      <c r="AX47" s="367"/>
      <c r="AY47" s="367"/>
      <c r="AZ47" s="367"/>
      <c r="BA47" s="367"/>
      <c r="BB47" s="51"/>
    </row>
    <row r="48" spans="2:54" ht="15" customHeight="1">
      <c r="B48" s="5"/>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3"/>
      <c r="AE48" s="53"/>
      <c r="AF48" s="53"/>
      <c r="AG48" s="53"/>
      <c r="AH48" s="54"/>
      <c r="AI48" s="60"/>
      <c r="AJ48" s="60"/>
      <c r="AK48" s="60"/>
      <c r="AL48" s="60"/>
      <c r="AM48" s="60"/>
      <c r="AN48" s="55"/>
      <c r="AO48" s="353"/>
      <c r="AP48" s="353"/>
      <c r="AQ48" s="353"/>
      <c r="AR48" s="353"/>
      <c r="AS48" s="353"/>
      <c r="AT48" s="353"/>
      <c r="AU48" s="353"/>
      <c r="AV48" s="353"/>
      <c r="AW48" s="353"/>
      <c r="AX48" s="353"/>
      <c r="AY48" s="353"/>
      <c r="AZ48" s="353"/>
      <c r="BA48" s="353"/>
      <c r="BB48" s="5"/>
    </row>
    <row r="49" spans="2:54" ht="9.75" customHeight="1">
      <c r="B49" s="5"/>
      <c r="C49" s="274"/>
      <c r="D49" s="279"/>
      <c r="E49" s="279"/>
      <c r="F49" s="279"/>
      <c r="G49" s="279"/>
      <c r="H49" s="274"/>
      <c r="I49" s="17"/>
      <c r="J49" s="17"/>
      <c r="K49" s="17"/>
      <c r="L49" s="17"/>
      <c r="M49" s="17"/>
      <c r="N49" s="17"/>
      <c r="O49" s="17"/>
      <c r="P49" s="17"/>
      <c r="Q49" s="17"/>
      <c r="R49" s="274"/>
      <c r="S49" s="279"/>
      <c r="T49" s="279"/>
      <c r="U49" s="279"/>
      <c r="V49" s="279"/>
      <c r="W49" s="274"/>
      <c r="X49" s="17"/>
      <c r="Y49" s="17"/>
      <c r="Z49" s="17"/>
      <c r="AA49" s="17"/>
      <c r="AB49" s="17"/>
      <c r="AC49" s="17"/>
      <c r="AD49" s="17"/>
      <c r="AE49" s="17"/>
      <c r="AF49" s="274"/>
      <c r="AG49" s="279"/>
      <c r="AH49" s="279"/>
      <c r="AI49" s="274"/>
      <c r="AJ49" s="17"/>
      <c r="AK49" s="17"/>
      <c r="AL49" s="17"/>
      <c r="AM49" s="17"/>
      <c r="AN49" s="275"/>
      <c r="AO49" s="353"/>
      <c r="AP49" s="353"/>
      <c r="AQ49" s="353"/>
      <c r="AR49" s="353"/>
      <c r="AS49" s="353"/>
      <c r="AT49" s="353"/>
      <c r="AU49" s="353"/>
      <c r="AV49" s="353"/>
      <c r="AW49" s="353"/>
      <c r="AX49" s="353"/>
      <c r="AY49" s="353"/>
      <c r="AZ49" s="353"/>
      <c r="BA49" s="353"/>
      <c r="BB49" s="5"/>
    </row>
    <row r="50" spans="2:54" ht="9.75" customHeight="1">
      <c r="B50" s="5"/>
      <c r="C50" s="274"/>
      <c r="D50" s="279"/>
      <c r="E50" s="279"/>
      <c r="F50" s="279"/>
      <c r="G50" s="279"/>
      <c r="H50" s="274"/>
      <c r="I50" s="17"/>
      <c r="J50" s="17"/>
      <c r="K50" s="17"/>
      <c r="L50" s="17"/>
      <c r="M50" s="17"/>
      <c r="N50" s="17"/>
      <c r="O50" s="17"/>
      <c r="P50" s="17"/>
      <c r="Q50" s="17"/>
      <c r="R50" s="274"/>
      <c r="S50" s="279"/>
      <c r="T50" s="279"/>
      <c r="U50" s="279"/>
      <c r="V50" s="279"/>
      <c r="W50" s="274"/>
      <c r="X50" s="17"/>
      <c r="Y50" s="17"/>
      <c r="Z50" s="17"/>
      <c r="AA50" s="17"/>
      <c r="AB50" s="17"/>
      <c r="AC50" s="17"/>
      <c r="AD50" s="17"/>
      <c r="AE50" s="17"/>
      <c r="AF50" s="274"/>
      <c r="AG50" s="279"/>
      <c r="AH50" s="279"/>
      <c r="AI50" s="274"/>
      <c r="AJ50" s="17"/>
      <c r="AK50" s="17"/>
      <c r="AL50" s="17"/>
      <c r="AM50" s="17"/>
      <c r="AN50" s="275"/>
      <c r="AO50" s="353"/>
      <c r="AP50" s="353"/>
      <c r="AQ50" s="353"/>
      <c r="AR50" s="353"/>
      <c r="AS50" s="353"/>
      <c r="AT50" s="353"/>
      <c r="AU50" s="353"/>
      <c r="AV50" s="353"/>
      <c r="AW50" s="353"/>
      <c r="AX50" s="353"/>
      <c r="AY50" s="353"/>
      <c r="AZ50" s="353"/>
      <c r="BA50" s="353"/>
      <c r="BB50" s="5"/>
    </row>
    <row r="51" spans="2:54" ht="9.75" customHeight="1">
      <c r="B51" s="5"/>
      <c r="C51" s="274"/>
      <c r="D51" s="279"/>
      <c r="E51" s="279"/>
      <c r="F51" s="279"/>
      <c r="G51" s="279"/>
      <c r="H51" s="274"/>
      <c r="I51" s="368"/>
      <c r="J51" s="368"/>
      <c r="K51" s="368"/>
      <c r="L51" s="368"/>
      <c r="M51" s="368"/>
      <c r="N51" s="368"/>
      <c r="O51" s="274"/>
      <c r="P51" s="279"/>
      <c r="Q51" s="279"/>
      <c r="R51" s="279"/>
      <c r="S51" s="279"/>
      <c r="T51" s="274"/>
      <c r="U51" s="289"/>
      <c r="V51" s="289"/>
      <c r="W51" s="289"/>
      <c r="X51" s="289"/>
      <c r="Y51" s="289"/>
      <c r="Z51" s="289"/>
      <c r="AA51" s="289"/>
      <c r="AB51" s="289"/>
      <c r="AC51" s="289"/>
      <c r="AD51" s="289"/>
      <c r="AE51" s="289"/>
      <c r="AF51" s="289"/>
      <c r="AG51" s="289"/>
      <c r="AH51" s="289"/>
      <c r="AI51" s="289"/>
      <c r="AJ51" s="289"/>
      <c r="AK51" s="289"/>
      <c r="AL51" s="289"/>
      <c r="AM51" s="289"/>
      <c r="AN51" s="275"/>
      <c r="AO51" s="353"/>
      <c r="AP51" s="353"/>
      <c r="AQ51" s="353"/>
      <c r="AR51" s="353"/>
      <c r="AS51" s="353"/>
      <c r="AT51" s="353"/>
      <c r="AU51" s="353"/>
      <c r="AV51" s="353"/>
      <c r="AW51" s="353"/>
      <c r="AX51" s="353"/>
      <c r="AY51" s="353"/>
      <c r="AZ51" s="353"/>
      <c r="BA51" s="353"/>
      <c r="BB51" s="5"/>
    </row>
    <row r="52" spans="2:54" ht="9.75" customHeight="1">
      <c r="B52" s="5"/>
      <c r="C52" s="274"/>
      <c r="D52" s="279"/>
      <c r="E52" s="279"/>
      <c r="F52" s="279"/>
      <c r="G52" s="279"/>
      <c r="H52" s="274"/>
      <c r="I52" s="368"/>
      <c r="J52" s="368"/>
      <c r="K52" s="368"/>
      <c r="L52" s="368"/>
      <c r="M52" s="368"/>
      <c r="N52" s="368"/>
      <c r="O52" s="274"/>
      <c r="P52" s="279"/>
      <c r="Q52" s="279"/>
      <c r="R52" s="279"/>
      <c r="S52" s="279"/>
      <c r="T52" s="274"/>
      <c r="U52" s="289"/>
      <c r="V52" s="289"/>
      <c r="W52" s="289"/>
      <c r="X52" s="289"/>
      <c r="Y52" s="289"/>
      <c r="Z52" s="289"/>
      <c r="AA52" s="289"/>
      <c r="AB52" s="289"/>
      <c r="AC52" s="289"/>
      <c r="AD52" s="289"/>
      <c r="AE52" s="289"/>
      <c r="AF52" s="289"/>
      <c r="AG52" s="289"/>
      <c r="AH52" s="289"/>
      <c r="AI52" s="289"/>
      <c r="AJ52" s="289"/>
      <c r="AK52" s="289"/>
      <c r="AL52" s="289"/>
      <c r="AM52" s="289"/>
      <c r="AN52" s="275"/>
      <c r="AO52" s="353"/>
      <c r="AP52" s="353"/>
      <c r="AQ52" s="353"/>
      <c r="AR52" s="353"/>
      <c r="AS52" s="353"/>
      <c r="AT52" s="353"/>
      <c r="AU52" s="353"/>
      <c r="AV52" s="353"/>
      <c r="AW52" s="353"/>
      <c r="AX52" s="353"/>
      <c r="AY52" s="353"/>
      <c r="AZ52" s="353"/>
      <c r="BA52" s="353"/>
      <c r="BB52" s="5"/>
    </row>
    <row r="53" spans="2:54" ht="8.25" customHeight="1">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row>
  </sheetData>
  <sheetProtection algorithmName="SHA-512" hashValue="Kx5h3w1jB2ZnT9sJt+rjydsRMkBLLCOTWZHlCoIxjKBAYkttJdoKWYZjLm++aU7YP56uCE5OXI1cNXQ3whSOcQ==" saltValue="/IrdSrdEQ3blbOC1PxnIaQ==" spinCount="100000" sheet="1" formatCells="0" selectLockedCells="1"/>
  <mergeCells count="71">
    <mergeCell ref="AX16:BA16"/>
    <mergeCell ref="C23:H24"/>
    <mergeCell ref="I23:R24"/>
    <mergeCell ref="S23:T24"/>
    <mergeCell ref="C26:H26"/>
    <mergeCell ref="I26:N26"/>
    <mergeCell ref="O26:T26"/>
    <mergeCell ref="U26:Z26"/>
    <mergeCell ref="N18:S18"/>
    <mergeCell ref="T18:Z18"/>
    <mergeCell ref="C28:H28"/>
    <mergeCell ref="I28:N28"/>
    <mergeCell ref="O28:T28"/>
    <mergeCell ref="U28:Z28"/>
    <mergeCell ref="L13:AA13"/>
    <mergeCell ref="C27:H27"/>
    <mergeCell ref="I27:N27"/>
    <mergeCell ref="O27:T27"/>
    <mergeCell ref="U27:Z27"/>
    <mergeCell ref="O19:R20"/>
    <mergeCell ref="T19:AJ20"/>
    <mergeCell ref="J31:N31"/>
    <mergeCell ref="O31:T31"/>
    <mergeCell ref="C33:H33"/>
    <mergeCell ref="I33:Z33"/>
    <mergeCell ref="C29:H29"/>
    <mergeCell ref="I29:N29"/>
    <mergeCell ref="O29:T29"/>
    <mergeCell ref="U29:Z29"/>
    <mergeCell ref="C30:H30"/>
    <mergeCell ref="I30:N30"/>
    <mergeCell ref="O30:T30"/>
    <mergeCell ref="U30:Z30"/>
    <mergeCell ref="AE40:AJ40"/>
    <mergeCell ref="C40:F41"/>
    <mergeCell ref="C32:H32"/>
    <mergeCell ref="I32:O32"/>
    <mergeCell ref="P32:S32"/>
    <mergeCell ref="T32:Z32"/>
    <mergeCell ref="C34:H34"/>
    <mergeCell ref="I34:Z34"/>
    <mergeCell ref="AB41:AD41"/>
    <mergeCell ref="S41:U41"/>
    <mergeCell ref="G40:L40"/>
    <mergeCell ref="M40:U40"/>
    <mergeCell ref="V40:AD40"/>
    <mergeCell ref="C38:H38"/>
    <mergeCell ref="I38:O38"/>
    <mergeCell ref="AB42:AD42"/>
    <mergeCell ref="AE44:AJ44"/>
    <mergeCell ref="AE43:AJ43"/>
    <mergeCell ref="AE42:AJ42"/>
    <mergeCell ref="C42:F42"/>
    <mergeCell ref="C43:F43"/>
    <mergeCell ref="C44:F44"/>
    <mergeCell ref="C45:F45"/>
    <mergeCell ref="G45:AJ45"/>
    <mergeCell ref="G44:L44"/>
    <mergeCell ref="G43:L43"/>
    <mergeCell ref="G42:L42"/>
    <mergeCell ref="M44:R44"/>
    <mergeCell ref="M43:R43"/>
    <mergeCell ref="M42:R42"/>
    <mergeCell ref="S44:U44"/>
    <mergeCell ref="S43:U43"/>
    <mergeCell ref="S42:U42"/>
    <mergeCell ref="V44:AA44"/>
    <mergeCell ref="V43:AA43"/>
    <mergeCell ref="V42:AA42"/>
    <mergeCell ref="AB44:AD44"/>
    <mergeCell ref="AB43:AD43"/>
  </mergeCells>
  <phoneticPr fontId="5"/>
  <conditionalFormatting sqref="C36:AJ45">
    <cfRule type="expression" dxfId="10" priority="1">
      <formula>$AE$13=FALSE</formula>
    </cfRule>
  </conditionalFormatting>
  <dataValidations count="1">
    <dataValidation type="list" allowBlank="1" showInputMessage="1" showErrorMessage="1" sqref="O31:T31">
      <formula1>"切り上げ,切り捨て,四捨五入"</formula1>
    </dataValidation>
  </dataValidations>
  <pageMargins left="0.78740157480314965" right="0.6692913385826772" top="0.59055118110236227" bottom="0.55118110236220474" header="0.43307086614173229" footer="0.35433070866141736"/>
  <pageSetup paperSize="9" scale="95" fitToHeight="0" orientation="portrait" blackAndWhite="1" verticalDpi="300" r:id="rId1"/>
  <headerFooter alignWithMargins="0">
    <oddFooter>&amp;R&amp;5東武谷内田建設㈱_ 工事情報等入力シート Ver.2.03
　　　　</oddFooter>
  </headerFooter>
  <ignoredErrors>
    <ignoredError sqref="O28:O3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4592" r:id="rId4" name="Check Box 16">
              <controlPr locked="0" defaultSize="0" autoFill="0" autoLine="0" autoPict="0">
                <anchor moveWithCells="1">
                  <from>
                    <xdr:col>29</xdr:col>
                    <xdr:colOff>123825</xdr:colOff>
                    <xdr:row>12</xdr:row>
                    <xdr:rowOff>47625</xdr:rowOff>
                  </from>
                  <to>
                    <xdr:col>35</xdr:col>
                    <xdr:colOff>133350</xdr:colOff>
                    <xdr:row>13</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M45"/>
  <sheetViews>
    <sheetView showGridLines="0" view="pageBreakPreview" zoomScaleNormal="75" zoomScaleSheetLayoutView="100" workbookViewId="0">
      <pane ySplit="11" topLeftCell="A12" activePane="bottomLeft" state="frozen"/>
      <selection pane="bottomLeft" activeCell="AU18" sqref="AU18:BA18"/>
    </sheetView>
  </sheetViews>
  <sheetFormatPr defaultColWidth="2.625" defaultRowHeight="13.5"/>
  <cols>
    <col min="1" max="2" width="1.625" style="2" customWidth="1"/>
    <col min="3" max="3" width="2.625" style="2" customWidth="1"/>
    <col min="4" max="7" width="2.75" style="2" customWidth="1"/>
    <col min="8" max="52" width="2.625" style="2" customWidth="1"/>
    <col min="53" max="53" width="2.125" style="2" customWidth="1"/>
    <col min="54" max="54" width="1.625" style="2" customWidth="1"/>
    <col min="55" max="63" width="2.625" style="2"/>
    <col min="64" max="64" width="2.625" style="2" hidden="1" customWidth="1"/>
    <col min="65" max="65" width="7.5" style="2" hidden="1" customWidth="1"/>
    <col min="66" max="16384" width="2.625" style="2"/>
  </cols>
  <sheetData>
    <row r="1" spans="2:57" ht="8.25" customHeight="1"/>
    <row r="2" spans="2:57" ht="14.25" customHeight="1"/>
    <row r="3" spans="2:57" ht="15" customHeight="1"/>
    <row r="4" spans="2:57" ht="15" customHeight="1"/>
    <row r="5" spans="2:57" ht="15" customHeight="1"/>
    <row r="6" spans="2:57" ht="15" customHeight="1"/>
    <row r="7" spans="2:57" ht="15" customHeight="1"/>
    <row r="8" spans="2:57" ht="15" customHeight="1"/>
    <row r="9" spans="2:57" ht="15" customHeight="1"/>
    <row r="10" spans="2:57" ht="15" customHeight="1"/>
    <row r="11" spans="2:57" ht="8.25" customHeight="1"/>
    <row r="12" spans="2:57" ht="9" customHeight="1">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row>
    <row r="13" spans="2:57" ht="21.75" customHeight="1">
      <c r="B13" s="5"/>
      <c r="C13" s="6"/>
      <c r="D13" s="6"/>
      <c r="E13" s="6"/>
      <c r="F13" s="6"/>
      <c r="H13" s="354"/>
      <c r="I13" s="354"/>
      <c r="J13" s="354"/>
      <c r="K13" s="354"/>
      <c r="L13" s="354"/>
      <c r="M13" s="354"/>
      <c r="N13" s="354"/>
      <c r="O13" s="354"/>
      <c r="P13" s="354"/>
      <c r="Q13" s="354"/>
      <c r="R13" s="354"/>
      <c r="S13" s="354"/>
      <c r="T13" s="468" t="s">
        <v>36</v>
      </c>
      <c r="U13" s="468"/>
      <c r="V13" s="468"/>
      <c r="W13" s="468"/>
      <c r="X13" s="468"/>
      <c r="Y13" s="468"/>
      <c r="Z13" s="468"/>
      <c r="AA13" s="468"/>
      <c r="AB13" s="468"/>
      <c r="AC13" s="468"/>
      <c r="AD13" s="468"/>
      <c r="AE13" s="468"/>
      <c r="AF13" s="468"/>
      <c r="AG13" s="468"/>
      <c r="AH13" s="468"/>
      <c r="AI13" s="468"/>
      <c r="AJ13" s="354"/>
      <c r="AK13" s="354"/>
      <c r="AL13" s="354"/>
      <c r="AM13" s="354"/>
      <c r="AN13" s="354"/>
      <c r="AO13" s="354"/>
      <c r="AP13" s="354"/>
      <c r="AQ13" s="354"/>
      <c r="AR13" s="354"/>
      <c r="AS13" s="354"/>
      <c r="AT13" s="354"/>
      <c r="AU13" s="479" t="s">
        <v>40</v>
      </c>
      <c r="AV13" s="480"/>
      <c r="AW13" s="480"/>
      <c r="AX13" s="480"/>
      <c r="AY13" s="480"/>
      <c r="AZ13" s="480"/>
      <c r="BA13" s="481"/>
      <c r="BB13" s="7"/>
      <c r="BD13" s="363" t="s">
        <v>35</v>
      </c>
    </row>
    <row r="14" spans="2:57" ht="17.25">
      <c r="B14" s="7"/>
      <c r="C14" s="8" t="s">
        <v>5</v>
      </c>
      <c r="D14" s="9"/>
      <c r="E14" s="10"/>
      <c r="F14" s="10"/>
      <c r="G14" s="10"/>
      <c r="H14" s="10"/>
      <c r="I14" s="10"/>
      <c r="J14" s="10"/>
      <c r="K14" s="10"/>
      <c r="L14" s="10"/>
      <c r="M14" s="10"/>
      <c r="N14" s="10"/>
      <c r="O14" s="10"/>
      <c r="P14" s="10"/>
      <c r="Q14" s="10"/>
      <c r="R14" s="10"/>
      <c r="S14" s="10"/>
      <c r="T14" s="13"/>
      <c r="U14" s="42"/>
      <c r="V14" s="42"/>
      <c r="W14" s="42"/>
      <c r="X14" s="43"/>
      <c r="Y14" s="43"/>
      <c r="Z14" s="45"/>
      <c r="AA14" s="44"/>
      <c r="AB14" s="45"/>
      <c r="AC14" s="44"/>
      <c r="AD14" s="45"/>
      <c r="AE14" s="44"/>
      <c r="AF14" s="42"/>
      <c r="AG14" s="42"/>
      <c r="AH14" s="42"/>
      <c r="AI14" s="42"/>
      <c r="AJ14" s="11"/>
      <c r="AK14" s="11"/>
      <c r="AL14" s="11"/>
      <c r="AM14" s="11"/>
      <c r="AN14" s="11"/>
      <c r="AO14" s="11"/>
      <c r="AP14" s="11"/>
      <c r="AQ14" s="11"/>
      <c r="AR14" s="11"/>
      <c r="AS14" s="83"/>
      <c r="AT14" s="83"/>
      <c r="AU14" s="83"/>
      <c r="AV14" s="83"/>
      <c r="AW14" s="83"/>
      <c r="AX14" s="482"/>
      <c r="AY14" s="482"/>
      <c r="AZ14" s="482"/>
      <c r="BA14" s="482"/>
      <c r="BB14" s="12"/>
      <c r="BE14" s="363" t="s">
        <v>35</v>
      </c>
    </row>
    <row r="15" spans="2:57" ht="17.25">
      <c r="B15" s="7"/>
      <c r="C15" s="8"/>
      <c r="D15" s="9"/>
      <c r="E15" s="10"/>
      <c r="F15" s="10"/>
      <c r="G15" s="10"/>
      <c r="H15" s="10"/>
      <c r="I15" s="10"/>
      <c r="J15" s="10"/>
      <c r="K15" s="10"/>
      <c r="L15" s="10"/>
      <c r="M15" s="10"/>
      <c r="N15" s="10"/>
      <c r="O15" s="10"/>
      <c r="P15" s="10"/>
      <c r="Q15" s="10"/>
      <c r="R15" s="10"/>
      <c r="S15" s="10"/>
      <c r="T15" s="13"/>
      <c r="U15" s="42"/>
      <c r="V15" s="42"/>
      <c r="W15" s="42"/>
      <c r="X15" s="43"/>
      <c r="Y15" s="43"/>
      <c r="Z15" s="45"/>
      <c r="AA15" s="44"/>
      <c r="AB15" s="45"/>
      <c r="AC15" s="44"/>
      <c r="AD15" s="45"/>
      <c r="AE15" s="44"/>
      <c r="AF15" s="42"/>
      <c r="AG15" s="42"/>
      <c r="AH15" s="42"/>
      <c r="AI15" s="42"/>
      <c r="AJ15" s="11"/>
      <c r="AK15" s="11"/>
      <c r="AL15" s="11"/>
      <c r="AM15" s="11"/>
      <c r="AN15" s="11"/>
      <c r="AO15" s="11"/>
      <c r="AP15" s="11"/>
      <c r="AQ15" s="11"/>
      <c r="AR15" s="11"/>
      <c r="AS15" s="83"/>
      <c r="AT15" s="83"/>
      <c r="AU15" s="83"/>
      <c r="AV15" s="83"/>
      <c r="AW15" s="83"/>
      <c r="AX15" s="356"/>
      <c r="AY15" s="356"/>
      <c r="AZ15" s="356"/>
      <c r="BA15" s="356"/>
      <c r="BB15" s="12"/>
      <c r="BE15" s="363"/>
    </row>
    <row r="16" spans="2:57" ht="15" customHeight="1">
      <c r="B16" s="12"/>
      <c r="C16" s="9"/>
      <c r="D16" s="63" t="s">
        <v>6</v>
      </c>
      <c r="E16" s="9"/>
      <c r="F16" s="9"/>
      <c r="G16" s="9"/>
      <c r="H16" s="9"/>
      <c r="I16" s="9"/>
      <c r="J16" s="9"/>
      <c r="K16" s="9"/>
      <c r="L16" s="9"/>
      <c r="M16" s="9"/>
      <c r="N16" s="9"/>
      <c r="O16" s="9"/>
      <c r="P16" s="9"/>
      <c r="Q16" s="9"/>
      <c r="R16" s="10"/>
      <c r="S16" s="10"/>
      <c r="T16" s="10"/>
      <c r="U16" s="10"/>
      <c r="V16" s="10"/>
      <c r="W16" s="10"/>
      <c r="X16" s="10"/>
      <c r="Y16" s="10"/>
      <c r="Z16" s="10"/>
      <c r="AA16" s="10"/>
      <c r="AB16" s="10"/>
      <c r="AC16" s="10"/>
      <c r="AD16" s="10"/>
      <c r="AE16" s="10"/>
      <c r="AF16" s="10"/>
      <c r="AG16" s="10"/>
      <c r="AH16" s="10"/>
      <c r="AI16" s="10"/>
      <c r="AJ16" s="10"/>
      <c r="AK16" s="10"/>
      <c r="AL16" s="10"/>
      <c r="AM16" s="10"/>
      <c r="AN16" s="10"/>
      <c r="BB16" s="10"/>
    </row>
    <row r="17" spans="2:65" ht="15" customHeight="1" thickBot="1">
      <c r="B17" s="12"/>
      <c r="C17" s="9"/>
      <c r="D17" s="63"/>
      <c r="E17" s="9"/>
      <c r="F17" s="9"/>
      <c r="G17" s="9"/>
      <c r="H17" s="9"/>
      <c r="I17" s="9"/>
      <c r="J17" s="9"/>
      <c r="K17" s="9"/>
      <c r="L17" s="9"/>
      <c r="M17" s="9"/>
      <c r="N17" s="9"/>
      <c r="O17" s="9"/>
      <c r="P17" s="9"/>
      <c r="Q17" s="9"/>
      <c r="R17" s="10"/>
      <c r="S17" s="10"/>
      <c r="T17" s="10"/>
      <c r="U17" s="10"/>
      <c r="V17" s="10"/>
      <c r="W17" s="10"/>
      <c r="X17" s="10"/>
      <c r="Y17" s="10"/>
      <c r="Z17" s="10"/>
      <c r="AA17" s="10"/>
      <c r="AB17" s="10"/>
      <c r="AC17" s="10"/>
      <c r="AD17" s="10"/>
      <c r="AE17" s="10"/>
      <c r="AF17" s="10"/>
      <c r="AG17" s="10"/>
      <c r="AH17" s="10"/>
      <c r="AI17" s="10"/>
      <c r="AJ17" s="10"/>
      <c r="AK17" s="10"/>
      <c r="AL17" s="10"/>
      <c r="AM17" s="10"/>
      <c r="AN17" s="10"/>
      <c r="BB17" s="10"/>
    </row>
    <row r="18" spans="2:65" ht="16.149999999999999" customHeight="1">
      <c r="B18" s="12"/>
      <c r="C18" s="513" t="s">
        <v>58</v>
      </c>
      <c r="D18" s="514"/>
      <c r="E18" s="514"/>
      <c r="F18" s="514"/>
      <c r="G18" s="514"/>
      <c r="H18" s="515"/>
      <c r="I18" s="546" t="str">
        <f>IFERROR(IF(SUM(U22:Z25)=0,"",SUM(U22:Z25)),"")</f>
        <v/>
      </c>
      <c r="J18" s="547"/>
      <c r="K18" s="547"/>
      <c r="L18" s="547"/>
      <c r="M18" s="547"/>
      <c r="N18" s="547"/>
      <c r="O18" s="547"/>
      <c r="P18" s="547"/>
      <c r="Q18" s="547"/>
      <c r="R18" s="547"/>
      <c r="S18" s="550" t="s">
        <v>8</v>
      </c>
      <c r="T18" s="551"/>
      <c r="U18" s="10"/>
      <c r="V18" s="10"/>
      <c r="W18" s="10"/>
      <c r="X18" s="10"/>
      <c r="Y18" s="10"/>
      <c r="Z18" s="10"/>
      <c r="AA18" s="10"/>
      <c r="AB18" s="10"/>
      <c r="AC18" s="10"/>
      <c r="AD18" s="10"/>
      <c r="AE18" s="10"/>
      <c r="AF18" s="10"/>
      <c r="AG18" s="10"/>
      <c r="AH18" s="10"/>
      <c r="AI18" s="10"/>
      <c r="AJ18" s="10"/>
      <c r="AK18" s="10"/>
      <c r="AL18" s="10"/>
      <c r="AM18" s="10"/>
      <c r="AN18" s="10"/>
      <c r="AO18" s="72"/>
      <c r="AP18" s="469" t="s">
        <v>39</v>
      </c>
      <c r="AQ18" s="470"/>
      <c r="AR18" s="470"/>
      <c r="AS18" s="470"/>
      <c r="AT18" s="73"/>
      <c r="AU18" s="471"/>
      <c r="AV18" s="472"/>
      <c r="AW18" s="472"/>
      <c r="AX18" s="472"/>
      <c r="AY18" s="472"/>
      <c r="AZ18" s="472"/>
      <c r="BA18" s="473"/>
      <c r="BB18" s="10"/>
    </row>
    <row r="19" spans="2:65" ht="16.149999999999999" customHeight="1" thickBot="1">
      <c r="B19" s="10"/>
      <c r="C19" s="516"/>
      <c r="D19" s="517"/>
      <c r="E19" s="517"/>
      <c r="F19" s="517"/>
      <c r="G19" s="517"/>
      <c r="H19" s="518"/>
      <c r="I19" s="548"/>
      <c r="J19" s="549"/>
      <c r="K19" s="549"/>
      <c r="L19" s="549"/>
      <c r="M19" s="549"/>
      <c r="N19" s="549"/>
      <c r="O19" s="549"/>
      <c r="P19" s="549"/>
      <c r="Q19" s="549"/>
      <c r="R19" s="549"/>
      <c r="S19" s="552"/>
      <c r="T19" s="553"/>
      <c r="U19" s="10"/>
      <c r="V19" s="10"/>
      <c r="W19" s="10"/>
      <c r="X19" s="10"/>
      <c r="Y19" s="10"/>
      <c r="Z19" s="10"/>
      <c r="AA19" s="10"/>
      <c r="AB19" s="10"/>
      <c r="AC19" s="10"/>
      <c r="AD19" s="10"/>
      <c r="AE19" s="10"/>
      <c r="AF19" s="10"/>
      <c r="AG19" s="10"/>
      <c r="AH19" s="10"/>
      <c r="AI19" s="10"/>
      <c r="AJ19" s="10"/>
      <c r="AK19" s="10"/>
      <c r="AL19" s="10"/>
      <c r="AM19" s="10"/>
      <c r="AN19" s="10"/>
      <c r="AO19" s="74"/>
      <c r="AP19" s="474" t="s">
        <v>45</v>
      </c>
      <c r="AQ19" s="475"/>
      <c r="AR19" s="475"/>
      <c r="AS19" s="475"/>
      <c r="AT19" s="75"/>
      <c r="AU19" s="476"/>
      <c r="AV19" s="477"/>
      <c r="AW19" s="477"/>
      <c r="AX19" s="477"/>
      <c r="AY19" s="477"/>
      <c r="AZ19" s="477"/>
      <c r="BA19" s="478"/>
      <c r="BB19" s="10"/>
      <c r="BE19" s="363" t="s">
        <v>35</v>
      </c>
    </row>
    <row r="20" spans="2:65" ht="15" customHeight="1">
      <c r="B20" s="10"/>
      <c r="U20" s="7"/>
      <c r="V20" s="7"/>
      <c r="W20" s="7"/>
      <c r="X20" s="7"/>
      <c r="Y20" s="7"/>
      <c r="Z20" s="80" t="s">
        <v>64</v>
      </c>
      <c r="AA20" s="7"/>
      <c r="AB20" s="7"/>
      <c r="AC20" s="7"/>
      <c r="AD20" s="7"/>
      <c r="AE20" s="7"/>
      <c r="AF20" s="7"/>
      <c r="AG20" s="7"/>
      <c r="AH20" s="14"/>
      <c r="AI20" s="14"/>
      <c r="AJ20" s="14"/>
      <c r="AK20" s="14"/>
      <c r="AL20" s="14"/>
      <c r="AM20" s="14"/>
      <c r="AN20" s="14"/>
      <c r="AO20" s="14"/>
      <c r="AP20" s="14"/>
      <c r="AQ20" s="14"/>
      <c r="AR20" s="14"/>
      <c r="AS20" s="14"/>
      <c r="AT20" s="14"/>
      <c r="AU20" s="14"/>
      <c r="AV20" s="14"/>
      <c r="AW20" s="14"/>
      <c r="AX20" s="14"/>
      <c r="AY20" s="14"/>
      <c r="AZ20" s="14"/>
      <c r="BA20" s="14"/>
      <c r="BB20" s="7"/>
      <c r="BE20" s="363" t="s">
        <v>35</v>
      </c>
    </row>
    <row r="21" spans="2:65" ht="18" customHeight="1">
      <c r="B21" s="7"/>
      <c r="C21" s="557" t="s">
        <v>54</v>
      </c>
      <c r="D21" s="558"/>
      <c r="E21" s="558"/>
      <c r="F21" s="558"/>
      <c r="G21" s="558"/>
      <c r="H21" s="559"/>
      <c r="I21" s="560" t="s">
        <v>55</v>
      </c>
      <c r="J21" s="561"/>
      <c r="K21" s="561"/>
      <c r="L21" s="561"/>
      <c r="M21" s="561"/>
      <c r="N21" s="562"/>
      <c r="O21" s="560" t="s">
        <v>56</v>
      </c>
      <c r="P21" s="561"/>
      <c r="Q21" s="561"/>
      <c r="R21" s="561"/>
      <c r="S21" s="561"/>
      <c r="T21" s="562"/>
      <c r="U21" s="563" t="s">
        <v>57</v>
      </c>
      <c r="V21" s="558"/>
      <c r="W21" s="558"/>
      <c r="X21" s="558"/>
      <c r="Y21" s="558"/>
      <c r="Z21" s="564"/>
      <c r="AA21" s="15"/>
      <c r="AB21" s="604" t="s">
        <v>66</v>
      </c>
      <c r="AC21" s="555"/>
      <c r="AD21" s="555"/>
      <c r="AE21" s="555"/>
      <c r="AF21" s="555"/>
      <c r="AG21" s="556"/>
      <c r="AH21" s="602"/>
      <c r="AI21" s="602"/>
      <c r="AJ21" s="602"/>
      <c r="AK21" s="602"/>
      <c r="AL21" s="602"/>
      <c r="AM21" s="602"/>
      <c r="AN21" s="603"/>
      <c r="AO21" s="554" t="s">
        <v>48</v>
      </c>
      <c r="AP21" s="555"/>
      <c r="AQ21" s="555"/>
      <c r="AR21" s="555"/>
      <c r="AS21" s="555"/>
      <c r="AT21" s="556"/>
      <c r="AU21" s="581"/>
      <c r="AV21" s="582"/>
      <c r="AW21" s="582"/>
      <c r="AX21" s="582"/>
      <c r="AY21" s="582"/>
      <c r="AZ21" s="582"/>
      <c r="BA21" s="583"/>
      <c r="BB21" s="11"/>
    </row>
    <row r="22" spans="2:65" ht="18" customHeight="1">
      <c r="B22" s="11"/>
      <c r="C22" s="782" t="s">
        <v>50</v>
      </c>
      <c r="D22" s="783"/>
      <c r="E22" s="783"/>
      <c r="F22" s="783"/>
      <c r="G22" s="783"/>
      <c r="H22" s="784"/>
      <c r="I22" s="785"/>
      <c r="J22" s="786"/>
      <c r="K22" s="786"/>
      <c r="L22" s="786"/>
      <c r="M22" s="786"/>
      <c r="N22" s="787"/>
      <c r="O22" s="788" t="str">
        <f>BM22</f>
        <v/>
      </c>
      <c r="P22" s="789"/>
      <c r="Q22" s="789"/>
      <c r="R22" s="789"/>
      <c r="S22" s="789"/>
      <c r="T22" s="790"/>
      <c r="U22" s="791" t="str">
        <f>IFERROR(IF(SUM(I22:T22)=0,"",SUM(I22:T22)),"")</f>
        <v/>
      </c>
      <c r="V22" s="792"/>
      <c r="W22" s="792"/>
      <c r="X22" s="792"/>
      <c r="Y22" s="792"/>
      <c r="Z22" s="793"/>
      <c r="AA22" s="15"/>
      <c r="AB22" s="64"/>
      <c r="AC22" s="502" t="s">
        <v>7</v>
      </c>
      <c r="AD22" s="503"/>
      <c r="AE22" s="503"/>
      <c r="AF22" s="503"/>
      <c r="AG22" s="65"/>
      <c r="AH22" s="577"/>
      <c r="AI22" s="578"/>
      <c r="AJ22" s="578"/>
      <c r="AK22" s="578"/>
      <c r="AL22" s="578"/>
      <c r="AM22" s="578"/>
      <c r="AN22" s="578"/>
      <c r="AO22" s="579"/>
      <c r="AP22" s="579"/>
      <c r="AQ22" s="579"/>
      <c r="AR22" s="579"/>
      <c r="AS22" s="579"/>
      <c r="AT22" s="579"/>
      <c r="AU22" s="579"/>
      <c r="AV22" s="579"/>
      <c r="AW22" s="579"/>
      <c r="AX22" s="579"/>
      <c r="AY22" s="584" t="s">
        <v>49</v>
      </c>
      <c r="AZ22" s="584"/>
      <c r="BA22" s="585"/>
      <c r="BB22" s="7"/>
      <c r="BL22" s="2">
        <f>IF($O$26="切り上げ",1,IF($O$26="切り捨て",2,IF($O$26="四捨五入",3)))</f>
        <v>3</v>
      </c>
      <c r="BM22" s="2" t="str">
        <f>IF(I22="","",IF(BL22=1,ROUNDUP(I22*0.1,0),IF(BL22=2,ROUNDDOWN(I22*0.1,0),IF(BL22=3,ROUND(I22*0.1,0)))))</f>
        <v/>
      </c>
    </row>
    <row r="23" spans="2:65" ht="18" customHeight="1">
      <c r="B23" s="7"/>
      <c r="C23" s="779" t="s">
        <v>51</v>
      </c>
      <c r="D23" s="780"/>
      <c r="E23" s="780"/>
      <c r="F23" s="780"/>
      <c r="G23" s="780"/>
      <c r="H23" s="781"/>
      <c r="I23" s="770"/>
      <c r="J23" s="771"/>
      <c r="K23" s="771"/>
      <c r="L23" s="771"/>
      <c r="M23" s="771"/>
      <c r="N23" s="772"/>
      <c r="O23" s="773" t="str">
        <f>BM23</f>
        <v/>
      </c>
      <c r="P23" s="774"/>
      <c r="Q23" s="774"/>
      <c r="R23" s="774"/>
      <c r="S23" s="774"/>
      <c r="T23" s="775"/>
      <c r="U23" s="776" t="str">
        <f>IFERROR(IF(SUM(I23:T23)=0,"",SUM(I23:T23)),"")</f>
        <v/>
      </c>
      <c r="V23" s="777"/>
      <c r="W23" s="777"/>
      <c r="X23" s="777"/>
      <c r="Y23" s="777"/>
      <c r="Z23" s="778"/>
      <c r="AA23" s="15"/>
      <c r="AB23" s="66"/>
      <c r="AC23" s="504"/>
      <c r="AD23" s="504"/>
      <c r="AE23" s="504"/>
      <c r="AF23" s="504"/>
      <c r="AG23" s="67"/>
      <c r="AH23" s="580"/>
      <c r="AI23" s="579"/>
      <c r="AJ23" s="579"/>
      <c r="AK23" s="579"/>
      <c r="AL23" s="579"/>
      <c r="AM23" s="579"/>
      <c r="AN23" s="579"/>
      <c r="AO23" s="579"/>
      <c r="AP23" s="579"/>
      <c r="AQ23" s="579"/>
      <c r="AR23" s="579"/>
      <c r="AS23" s="579"/>
      <c r="AT23" s="579"/>
      <c r="AU23" s="579"/>
      <c r="AV23" s="579"/>
      <c r="AW23" s="579"/>
      <c r="AX23" s="579"/>
      <c r="AY23" s="586"/>
      <c r="AZ23" s="586"/>
      <c r="BA23" s="587"/>
      <c r="BB23" s="7"/>
      <c r="BL23" s="2">
        <f t="shared" ref="BL23:BL24" si="0">IF($O$26="切り上げ",1,IF($O$26="切り捨て",2,IF($O$26="四捨五入",3)))</f>
        <v>3</v>
      </c>
      <c r="BM23" s="2" t="str">
        <f>IF(I23="","",IF(BL23=1,ROUNDUP(I23*0.08,0),IF(BL23=2,ROUNDDOWN(I23*0.08,0),IF(BL23=3,ROUND(I23*0.08,0)))))</f>
        <v/>
      </c>
    </row>
    <row r="24" spans="2:65" ht="18" customHeight="1">
      <c r="B24" s="7"/>
      <c r="C24" s="779" t="s">
        <v>52</v>
      </c>
      <c r="D24" s="780"/>
      <c r="E24" s="780"/>
      <c r="F24" s="780"/>
      <c r="G24" s="780"/>
      <c r="H24" s="781"/>
      <c r="I24" s="770"/>
      <c r="J24" s="771"/>
      <c r="K24" s="771"/>
      <c r="L24" s="771"/>
      <c r="M24" s="771"/>
      <c r="N24" s="772"/>
      <c r="O24" s="773" t="str">
        <f>BM24</f>
        <v/>
      </c>
      <c r="P24" s="774"/>
      <c r="Q24" s="774"/>
      <c r="R24" s="774"/>
      <c r="S24" s="774"/>
      <c r="T24" s="775"/>
      <c r="U24" s="776" t="str">
        <f>IFERROR(IF(SUM(I24:T24)=0,"",SUM(I24:T24)),"")</f>
        <v/>
      </c>
      <c r="V24" s="777"/>
      <c r="W24" s="777"/>
      <c r="X24" s="777"/>
      <c r="Y24" s="777"/>
      <c r="Z24" s="778"/>
      <c r="AA24" s="15"/>
      <c r="AB24" s="68"/>
      <c r="AC24" s="505"/>
      <c r="AD24" s="505"/>
      <c r="AE24" s="505"/>
      <c r="AF24" s="505"/>
      <c r="AG24" s="69"/>
      <c r="AH24" s="615"/>
      <c r="AI24" s="616"/>
      <c r="AJ24" s="616"/>
      <c r="AK24" s="616"/>
      <c r="AL24" s="616"/>
      <c r="AM24" s="616"/>
      <c r="AN24" s="616"/>
      <c r="AO24" s="616"/>
      <c r="AP24" s="616"/>
      <c r="AQ24" s="616"/>
      <c r="AR24" s="616"/>
      <c r="AS24" s="616"/>
      <c r="AT24" s="616"/>
      <c r="AU24" s="616"/>
      <c r="AV24" s="616"/>
      <c r="AW24" s="616"/>
      <c r="AX24" s="616"/>
      <c r="AY24" s="588"/>
      <c r="AZ24" s="588"/>
      <c r="BA24" s="589"/>
      <c r="BB24" s="7"/>
      <c r="BL24" s="2">
        <f t="shared" si="0"/>
        <v>3</v>
      </c>
      <c r="BM24" s="2" t="str">
        <f>IF(I24="","",IF(BL24=1,ROUNDUP(I24*0.08,0),IF(BL24=2,ROUNDDOWN(I24*0.08,0),IF(BL24=3,ROUND(I24*0.08,0)))))</f>
        <v/>
      </c>
    </row>
    <row r="25" spans="2:65" ht="18" customHeight="1">
      <c r="B25" s="7"/>
      <c r="C25" s="794" t="s">
        <v>53</v>
      </c>
      <c r="D25" s="795"/>
      <c r="E25" s="795"/>
      <c r="F25" s="795"/>
      <c r="G25" s="795"/>
      <c r="H25" s="796"/>
      <c r="I25" s="797"/>
      <c r="J25" s="798"/>
      <c r="K25" s="798"/>
      <c r="L25" s="798"/>
      <c r="M25" s="798"/>
      <c r="N25" s="799"/>
      <c r="O25" s="800" t="str">
        <f>IFERROR(IF(I25="","",ROUND(I25*0,0)),"")</f>
        <v/>
      </c>
      <c r="P25" s="801"/>
      <c r="Q25" s="801"/>
      <c r="R25" s="801"/>
      <c r="S25" s="801"/>
      <c r="T25" s="802"/>
      <c r="U25" s="803" t="str">
        <f>IFERROR(IF(SUM(I25:T25)=0,"",SUM(I25:T25)),"")</f>
        <v/>
      </c>
      <c r="V25" s="804"/>
      <c r="W25" s="804"/>
      <c r="X25" s="804"/>
      <c r="Y25" s="804"/>
      <c r="Z25" s="805"/>
      <c r="AA25" s="15"/>
      <c r="AB25" s="66"/>
      <c r="AC25" s="512" t="s">
        <v>9</v>
      </c>
      <c r="AD25" s="504"/>
      <c r="AE25" s="504"/>
      <c r="AF25" s="504"/>
      <c r="AG25" s="67"/>
      <c r="AH25" s="506"/>
      <c r="AI25" s="507"/>
      <c r="AJ25" s="507"/>
      <c r="AK25" s="507"/>
      <c r="AL25" s="507"/>
      <c r="AM25" s="507"/>
      <c r="AN25" s="507"/>
      <c r="AO25" s="56"/>
      <c r="AP25" s="56"/>
      <c r="AQ25" s="56"/>
      <c r="AR25" s="56"/>
      <c r="AS25" s="56"/>
      <c r="AT25" s="56"/>
      <c r="AU25" s="56"/>
      <c r="AV25" s="56"/>
      <c r="AW25" s="56"/>
      <c r="AX25" s="56"/>
      <c r="AY25" s="56"/>
      <c r="AZ25" s="56"/>
      <c r="BA25" s="57"/>
      <c r="BB25" s="16"/>
    </row>
    <row r="26" spans="2:65" ht="18" customHeight="1">
      <c r="B26" s="16"/>
      <c r="C26" s="16"/>
      <c r="D26" s="16"/>
      <c r="E26" s="16"/>
      <c r="F26" s="16"/>
      <c r="G26" s="16"/>
      <c r="H26" s="16"/>
      <c r="I26" s="17"/>
      <c r="J26" s="620" t="s">
        <v>77</v>
      </c>
      <c r="K26" s="620"/>
      <c r="L26" s="620"/>
      <c r="M26" s="620"/>
      <c r="N26" s="620"/>
      <c r="O26" s="621" t="s">
        <v>79</v>
      </c>
      <c r="P26" s="621"/>
      <c r="Q26" s="621"/>
      <c r="R26" s="621"/>
      <c r="S26" s="621"/>
      <c r="T26" s="621"/>
      <c r="U26" s="18"/>
      <c r="V26" s="18"/>
      <c r="W26" s="18"/>
      <c r="X26" s="18"/>
      <c r="Y26" s="18"/>
      <c r="Z26" s="18"/>
      <c r="AA26" s="15"/>
      <c r="AB26" s="66"/>
      <c r="AC26" s="504"/>
      <c r="AD26" s="504"/>
      <c r="AE26" s="504"/>
      <c r="AF26" s="504"/>
      <c r="AG26" s="67"/>
      <c r="AH26" s="508"/>
      <c r="AI26" s="509"/>
      <c r="AJ26" s="509"/>
      <c r="AK26" s="509"/>
      <c r="AL26" s="509"/>
      <c r="AM26" s="509"/>
      <c r="AN26" s="509"/>
      <c r="AO26" s="509"/>
      <c r="AP26" s="509"/>
      <c r="AQ26" s="509"/>
      <c r="AR26" s="509"/>
      <c r="AS26" s="509"/>
      <c r="AT26" s="509"/>
      <c r="AU26" s="509"/>
      <c r="AV26" s="509"/>
      <c r="AW26" s="509"/>
      <c r="AX26" s="509"/>
      <c r="AY26" s="509"/>
      <c r="AZ26" s="509"/>
      <c r="BA26" s="58"/>
      <c r="BB26" s="16"/>
    </row>
    <row r="27" spans="2:65" ht="18" customHeight="1">
      <c r="B27" s="16"/>
      <c r="C27" s="617" t="s">
        <v>59</v>
      </c>
      <c r="D27" s="618"/>
      <c r="E27" s="618"/>
      <c r="F27" s="618"/>
      <c r="G27" s="618"/>
      <c r="H27" s="619"/>
      <c r="I27" s="596"/>
      <c r="J27" s="597"/>
      <c r="K27" s="597"/>
      <c r="L27" s="597"/>
      <c r="M27" s="597"/>
      <c r="N27" s="597"/>
      <c r="O27" s="598"/>
      <c r="P27" s="554" t="s">
        <v>42</v>
      </c>
      <c r="Q27" s="594"/>
      <c r="R27" s="594"/>
      <c r="S27" s="595"/>
      <c r="T27" s="591"/>
      <c r="U27" s="592"/>
      <c r="V27" s="592"/>
      <c r="W27" s="592"/>
      <c r="X27" s="592"/>
      <c r="Y27" s="592"/>
      <c r="Z27" s="593"/>
      <c r="AA27" s="15"/>
      <c r="AB27" s="68"/>
      <c r="AC27" s="505"/>
      <c r="AD27" s="505"/>
      <c r="AE27" s="505"/>
      <c r="AF27" s="505"/>
      <c r="AG27" s="69"/>
      <c r="AH27" s="510"/>
      <c r="AI27" s="511"/>
      <c r="AJ27" s="511"/>
      <c r="AK27" s="511"/>
      <c r="AL27" s="511"/>
      <c r="AM27" s="511"/>
      <c r="AN27" s="511"/>
      <c r="AO27" s="511"/>
      <c r="AP27" s="511"/>
      <c r="AQ27" s="511"/>
      <c r="AR27" s="511"/>
      <c r="AS27" s="511"/>
      <c r="AT27" s="511"/>
      <c r="AU27" s="511"/>
      <c r="AV27" s="511"/>
      <c r="AW27" s="511"/>
      <c r="AX27" s="511"/>
      <c r="AY27" s="511"/>
      <c r="AZ27" s="511"/>
      <c r="BA27" s="59"/>
      <c r="BB27" s="7"/>
    </row>
    <row r="28" spans="2:65" ht="18" customHeight="1">
      <c r="B28" s="7"/>
      <c r="C28" s="645" t="s">
        <v>60</v>
      </c>
      <c r="D28" s="646"/>
      <c r="E28" s="646"/>
      <c r="F28" s="646"/>
      <c r="G28" s="646"/>
      <c r="H28" s="647"/>
      <c r="I28" s="662"/>
      <c r="J28" s="663"/>
      <c r="K28" s="663"/>
      <c r="L28" s="663"/>
      <c r="M28" s="663"/>
      <c r="N28" s="663"/>
      <c r="O28" s="663"/>
      <c r="P28" s="663"/>
      <c r="Q28" s="663"/>
      <c r="R28" s="663"/>
      <c r="S28" s="663"/>
      <c r="T28" s="663"/>
      <c r="U28" s="663"/>
      <c r="V28" s="663"/>
      <c r="W28" s="663"/>
      <c r="X28" s="663"/>
      <c r="Y28" s="663"/>
      <c r="Z28" s="664"/>
      <c r="AA28" s="15"/>
      <c r="AB28" s="70"/>
      <c r="AC28" s="500" t="s">
        <v>10</v>
      </c>
      <c r="AD28" s="501"/>
      <c r="AE28" s="501"/>
      <c r="AF28" s="501"/>
      <c r="AG28" s="348"/>
      <c r="AH28" s="496"/>
      <c r="AI28" s="496"/>
      <c r="AJ28" s="496"/>
      <c r="AK28" s="496"/>
      <c r="AL28" s="496"/>
      <c r="AM28" s="496"/>
      <c r="AN28" s="496"/>
      <c r="AO28" s="76"/>
      <c r="AP28" s="497" t="s">
        <v>11</v>
      </c>
      <c r="AQ28" s="498"/>
      <c r="AR28" s="498"/>
      <c r="AS28" s="499"/>
      <c r="AT28" s="77"/>
      <c r="AU28" s="496"/>
      <c r="AV28" s="496"/>
      <c r="AW28" s="496"/>
      <c r="AX28" s="496"/>
      <c r="AY28" s="496"/>
      <c r="AZ28" s="496"/>
      <c r="BA28" s="658"/>
      <c r="BB28" s="7"/>
    </row>
    <row r="29" spans="2:65" ht="18" customHeight="1">
      <c r="B29" s="7"/>
      <c r="C29" s="642" t="s">
        <v>61</v>
      </c>
      <c r="D29" s="643"/>
      <c r="E29" s="643"/>
      <c r="F29" s="643"/>
      <c r="G29" s="643"/>
      <c r="H29" s="644"/>
      <c r="I29" s="662"/>
      <c r="J29" s="663"/>
      <c r="K29" s="663"/>
      <c r="L29" s="663"/>
      <c r="M29" s="663"/>
      <c r="N29" s="663"/>
      <c r="O29" s="663"/>
      <c r="P29" s="663"/>
      <c r="Q29" s="663"/>
      <c r="R29" s="663"/>
      <c r="S29" s="663"/>
      <c r="T29" s="663"/>
      <c r="U29" s="663"/>
      <c r="V29" s="663"/>
      <c r="W29" s="663"/>
      <c r="X29" s="663"/>
      <c r="Y29" s="663"/>
      <c r="Z29" s="664"/>
      <c r="AA29" s="15"/>
      <c r="AB29" s="70"/>
      <c r="AC29" s="500" t="s">
        <v>12</v>
      </c>
      <c r="AD29" s="501"/>
      <c r="AE29" s="501"/>
      <c r="AF29" s="501"/>
      <c r="AG29" s="348"/>
      <c r="AH29" s="651"/>
      <c r="AI29" s="651"/>
      <c r="AJ29" s="651"/>
      <c r="AK29" s="651"/>
      <c r="AL29" s="651"/>
      <c r="AM29" s="651"/>
      <c r="AN29" s="651"/>
      <c r="AO29" s="78"/>
      <c r="AP29" s="500" t="s">
        <v>13</v>
      </c>
      <c r="AQ29" s="500"/>
      <c r="AR29" s="500"/>
      <c r="AS29" s="500"/>
      <c r="AT29" s="79"/>
      <c r="AU29" s="651"/>
      <c r="AV29" s="651"/>
      <c r="AW29" s="651"/>
      <c r="AX29" s="651"/>
      <c r="AY29" s="651"/>
      <c r="AZ29" s="651"/>
      <c r="BA29" s="652"/>
      <c r="BB29" s="7"/>
    </row>
    <row r="30" spans="2:65" ht="18" customHeight="1">
      <c r="B30" s="7"/>
      <c r="C30" s="639" t="s">
        <v>63</v>
      </c>
      <c r="D30" s="640"/>
      <c r="E30" s="640"/>
      <c r="F30" s="640"/>
      <c r="G30" s="640"/>
      <c r="H30" s="641"/>
      <c r="I30" s="659"/>
      <c r="J30" s="660"/>
      <c r="K30" s="660"/>
      <c r="L30" s="660"/>
      <c r="M30" s="660"/>
      <c r="N30" s="660"/>
      <c r="O30" s="660"/>
      <c r="P30" s="660"/>
      <c r="Q30" s="660"/>
      <c r="R30" s="660"/>
      <c r="S30" s="660"/>
      <c r="T30" s="660"/>
      <c r="U30" s="660"/>
      <c r="V30" s="660"/>
      <c r="W30" s="660"/>
      <c r="X30" s="660"/>
      <c r="Y30" s="660"/>
      <c r="Z30" s="661"/>
      <c r="AA30" s="15"/>
      <c r="AB30" s="71"/>
      <c r="AC30" s="653" t="s">
        <v>14</v>
      </c>
      <c r="AD30" s="654"/>
      <c r="AE30" s="654"/>
      <c r="AF30" s="654"/>
      <c r="AG30" s="349"/>
      <c r="AH30" s="655"/>
      <c r="AI30" s="656"/>
      <c r="AJ30" s="656"/>
      <c r="AK30" s="656"/>
      <c r="AL30" s="656"/>
      <c r="AM30" s="656"/>
      <c r="AN30" s="656"/>
      <c r="AO30" s="656"/>
      <c r="AP30" s="656"/>
      <c r="AQ30" s="656"/>
      <c r="AR30" s="656"/>
      <c r="AS30" s="656"/>
      <c r="AT30" s="656"/>
      <c r="AU30" s="656"/>
      <c r="AV30" s="656"/>
      <c r="AW30" s="656"/>
      <c r="AX30" s="656"/>
      <c r="AY30" s="656"/>
      <c r="AZ30" s="656"/>
      <c r="BA30" s="657"/>
      <c r="BB30" s="7"/>
    </row>
    <row r="31" spans="2:65" ht="12" customHeight="1">
      <c r="B31" s="7"/>
      <c r="C31" s="372"/>
      <c r="D31" s="7"/>
      <c r="E31" s="7"/>
      <c r="F31" s="7"/>
      <c r="G31" s="7"/>
      <c r="H31" s="7"/>
      <c r="I31" s="7"/>
      <c r="J31" s="7"/>
      <c r="K31" s="7"/>
      <c r="L31" s="7"/>
      <c r="M31" s="7"/>
      <c r="N31" s="7"/>
      <c r="O31" s="7"/>
      <c r="P31" s="7"/>
      <c r="Q31" s="7"/>
      <c r="R31" s="7"/>
      <c r="S31" s="7"/>
      <c r="T31" s="7"/>
      <c r="U31" s="7"/>
      <c r="V31" s="7"/>
      <c r="W31" s="7"/>
      <c r="X31" s="7"/>
      <c r="Y31" s="7"/>
      <c r="Z31" s="7"/>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7"/>
    </row>
    <row r="32" spans="2:65" ht="18" customHeight="1">
      <c r="B32" s="7"/>
      <c r="C32" s="373"/>
      <c r="D32" s="806" t="s">
        <v>15</v>
      </c>
      <c r="E32" s="807"/>
      <c r="F32" s="807"/>
      <c r="G32" s="807"/>
      <c r="H32" s="374"/>
      <c r="I32" s="735"/>
      <c r="J32" s="736"/>
      <c r="K32" s="736"/>
      <c r="L32" s="736"/>
      <c r="M32" s="736"/>
      <c r="N32" s="736"/>
      <c r="O32" s="737"/>
      <c r="P32" s="7"/>
      <c r="Q32" s="7"/>
      <c r="R32" s="7"/>
      <c r="S32" s="7"/>
      <c r="T32" s="7"/>
      <c r="U32" s="7"/>
      <c r="V32" s="7"/>
      <c r="W32" s="7"/>
      <c r="X32" s="7"/>
      <c r="Y32" s="7"/>
      <c r="Z32" s="7"/>
      <c r="AA32" s="15"/>
      <c r="AB32" s="15"/>
      <c r="AC32" s="15"/>
      <c r="AD32" s="15"/>
      <c r="AE32" s="15"/>
      <c r="AF32" s="15"/>
      <c r="AG32" s="15"/>
      <c r="AH32" s="15"/>
      <c r="AI32" s="15"/>
      <c r="AJ32" s="15"/>
      <c r="AK32" s="15"/>
      <c r="AL32" s="15"/>
      <c r="AM32" s="15"/>
      <c r="AN32" s="15"/>
      <c r="AO32" s="15"/>
      <c r="AP32" s="15"/>
      <c r="AQ32" s="15"/>
      <c r="AR32" s="808" t="s">
        <v>16</v>
      </c>
      <c r="AS32" s="808"/>
      <c r="AT32" s="808"/>
      <c r="AU32" s="808"/>
      <c r="AV32" s="808"/>
      <c r="AW32" s="808"/>
      <c r="AX32" s="808"/>
      <c r="AY32" s="808"/>
      <c r="AZ32" s="808"/>
      <c r="BA32" s="808"/>
      <c r="BB32" s="7"/>
    </row>
    <row r="33" spans="2:60" ht="12" customHeight="1">
      <c r="B33" s="7"/>
      <c r="C33" s="372"/>
      <c r="D33" s="7"/>
      <c r="E33" s="7"/>
      <c r="F33" s="7"/>
      <c r="G33" s="7"/>
      <c r="H33" s="7"/>
      <c r="I33" s="7"/>
      <c r="J33" s="7"/>
      <c r="K33" s="7"/>
      <c r="L33" s="7"/>
      <c r="M33" s="7"/>
      <c r="N33" s="7"/>
      <c r="O33" s="7"/>
      <c r="P33" s="7"/>
      <c r="Q33" s="7"/>
      <c r="R33" s="7"/>
      <c r="S33" s="7"/>
      <c r="T33" s="7"/>
      <c r="U33" s="7"/>
      <c r="V33" s="7"/>
      <c r="W33" s="7"/>
      <c r="X33" s="7"/>
      <c r="Y33" s="7"/>
      <c r="Z33" s="7"/>
      <c r="AA33" s="15"/>
      <c r="AB33" s="15"/>
      <c r="AC33" s="15"/>
      <c r="AD33" s="15"/>
      <c r="AE33" s="15"/>
      <c r="AF33" s="15"/>
      <c r="AG33" s="15"/>
      <c r="AH33" s="15"/>
      <c r="AI33" s="15"/>
      <c r="AJ33" s="15"/>
      <c r="AK33" s="15"/>
      <c r="AL33" s="15"/>
      <c r="AM33" s="15"/>
      <c r="AN33" s="15"/>
      <c r="AO33" s="15"/>
      <c r="AP33" s="15"/>
      <c r="AQ33" s="15"/>
      <c r="AR33" s="809" t="s">
        <v>19</v>
      </c>
      <c r="AS33" s="810" t="s">
        <v>71</v>
      </c>
      <c r="AT33" s="810"/>
      <c r="AU33" s="810"/>
      <c r="AV33" s="810"/>
      <c r="AW33" s="810"/>
      <c r="AX33" s="810"/>
      <c r="AY33" s="810"/>
      <c r="AZ33" s="810"/>
      <c r="BA33" s="810"/>
      <c r="BB33" s="7"/>
    </row>
    <row r="34" spans="2:60" ht="24" customHeight="1">
      <c r="B34" s="7"/>
      <c r="C34" s="819"/>
      <c r="D34" s="820"/>
      <c r="E34" s="820"/>
      <c r="F34" s="820"/>
      <c r="G34" s="820"/>
      <c r="H34" s="820"/>
      <c r="I34" s="357"/>
      <c r="J34" s="716" t="s">
        <v>17</v>
      </c>
      <c r="K34" s="823"/>
      <c r="L34" s="823"/>
      <c r="M34" s="823"/>
      <c r="N34" s="823"/>
      <c r="O34" s="360"/>
      <c r="P34" s="357"/>
      <c r="Q34" s="358"/>
      <c r="R34" s="824" t="s">
        <v>0</v>
      </c>
      <c r="S34" s="824"/>
      <c r="T34" s="824"/>
      <c r="U34" s="824"/>
      <c r="V34" s="824"/>
      <c r="W34" s="824"/>
      <c r="X34" s="358"/>
      <c r="Y34" s="360"/>
      <c r="Z34" s="357"/>
      <c r="AA34" s="358"/>
      <c r="AB34" s="824" t="s">
        <v>1</v>
      </c>
      <c r="AC34" s="824"/>
      <c r="AD34" s="824"/>
      <c r="AE34" s="824"/>
      <c r="AF34" s="824"/>
      <c r="AG34" s="824"/>
      <c r="AH34" s="358"/>
      <c r="AI34" s="360"/>
      <c r="AJ34" s="357"/>
      <c r="AK34" s="358"/>
      <c r="AL34" s="824" t="s">
        <v>18</v>
      </c>
      <c r="AM34" s="824"/>
      <c r="AN34" s="824"/>
      <c r="AO34" s="358"/>
      <c r="AP34" s="359"/>
      <c r="AQ34" s="83"/>
      <c r="AR34" s="809"/>
      <c r="AS34" s="810"/>
      <c r="AT34" s="810"/>
      <c r="AU34" s="810"/>
      <c r="AV34" s="810"/>
      <c r="AW34" s="810"/>
      <c r="AX34" s="810"/>
      <c r="AY34" s="810"/>
      <c r="AZ34" s="810"/>
      <c r="BA34" s="810"/>
      <c r="BB34" s="375"/>
    </row>
    <row r="35" spans="2:60" ht="12" customHeight="1">
      <c r="B35" s="7"/>
      <c r="C35" s="821"/>
      <c r="D35" s="822"/>
      <c r="E35" s="822"/>
      <c r="F35" s="822"/>
      <c r="G35" s="822"/>
      <c r="H35" s="822"/>
      <c r="I35" s="84"/>
      <c r="J35" s="361"/>
      <c r="K35" s="361"/>
      <c r="L35" s="361"/>
      <c r="M35" s="361"/>
      <c r="N35" s="361"/>
      <c r="O35" s="361"/>
      <c r="P35" s="84"/>
      <c r="Q35" s="361"/>
      <c r="R35" s="361"/>
      <c r="S35" s="361"/>
      <c r="T35" s="361"/>
      <c r="U35" s="361"/>
      <c r="V35" s="362"/>
      <c r="W35" s="729" t="s">
        <v>20</v>
      </c>
      <c r="X35" s="730"/>
      <c r="Y35" s="731"/>
      <c r="Z35" s="361"/>
      <c r="AA35" s="361"/>
      <c r="AB35" s="361"/>
      <c r="AC35" s="361"/>
      <c r="AD35" s="361"/>
      <c r="AE35" s="361"/>
      <c r="AF35" s="362"/>
      <c r="AG35" s="729" t="s">
        <v>20</v>
      </c>
      <c r="AH35" s="730"/>
      <c r="AI35" s="731"/>
      <c r="AJ35" s="84"/>
      <c r="AK35" s="361"/>
      <c r="AL35" s="361"/>
      <c r="AM35" s="361"/>
      <c r="AN35" s="361"/>
      <c r="AO35" s="361"/>
      <c r="AP35" s="85"/>
      <c r="AQ35" s="83"/>
      <c r="AR35" s="809"/>
      <c r="AS35" s="810"/>
      <c r="AT35" s="810"/>
      <c r="AU35" s="810"/>
      <c r="AV35" s="810"/>
      <c r="AW35" s="810"/>
      <c r="AX35" s="810"/>
      <c r="AY35" s="810"/>
      <c r="AZ35" s="810"/>
      <c r="BA35" s="810"/>
      <c r="BB35" s="375"/>
    </row>
    <row r="36" spans="2:60" ht="24" customHeight="1">
      <c r="B36" s="7"/>
      <c r="C36" s="376"/>
      <c r="D36" s="816" t="s">
        <v>2</v>
      </c>
      <c r="E36" s="817"/>
      <c r="F36" s="817"/>
      <c r="G36" s="817"/>
      <c r="H36" s="377"/>
      <c r="I36" s="689"/>
      <c r="J36" s="690"/>
      <c r="K36" s="690"/>
      <c r="L36" s="690"/>
      <c r="M36" s="690"/>
      <c r="N36" s="690"/>
      <c r="O36" s="691"/>
      <c r="P36" s="689"/>
      <c r="Q36" s="690"/>
      <c r="R36" s="690"/>
      <c r="S36" s="690"/>
      <c r="T36" s="690"/>
      <c r="U36" s="690"/>
      <c r="V36" s="691"/>
      <c r="W36" s="818" t="str">
        <f>IFERROR(IF(P36="","－",P36/I36*100),"")</f>
        <v>－</v>
      </c>
      <c r="X36" s="814"/>
      <c r="Y36" s="815"/>
      <c r="Z36" s="701" t="str">
        <f>IFERROR(IF(SUM(I22:N25)=0,"",SUM(I22:N25)),"")</f>
        <v/>
      </c>
      <c r="AA36" s="702"/>
      <c r="AB36" s="702"/>
      <c r="AC36" s="702"/>
      <c r="AD36" s="702"/>
      <c r="AE36" s="702"/>
      <c r="AF36" s="703"/>
      <c r="AG36" s="818" t="str">
        <f>IFERROR(IF(SUM(I22:N25)=0,"－",SUM(I22:N25)/I36*100),"")</f>
        <v>－</v>
      </c>
      <c r="AH36" s="814"/>
      <c r="AI36" s="815"/>
      <c r="AJ36" s="701" t="str">
        <f>IFERROR(IF(I36="","",IF(SUM(I36-SUM(P36,Z36))=0,0,SUM(I36-SUM(P36,Z36)))),"")</f>
        <v/>
      </c>
      <c r="AK36" s="702"/>
      <c r="AL36" s="702"/>
      <c r="AM36" s="702"/>
      <c r="AN36" s="702"/>
      <c r="AO36" s="702"/>
      <c r="AP36" s="708"/>
      <c r="AQ36" s="378"/>
      <c r="AR36" s="809"/>
      <c r="AS36" s="810"/>
      <c r="AT36" s="810"/>
      <c r="AU36" s="810"/>
      <c r="AV36" s="810"/>
      <c r="AW36" s="810"/>
      <c r="AX36" s="810"/>
      <c r="AY36" s="810"/>
      <c r="AZ36" s="810"/>
      <c r="BA36" s="810"/>
      <c r="BB36" s="375"/>
    </row>
    <row r="37" spans="2:60" ht="24" customHeight="1">
      <c r="B37" s="7"/>
      <c r="C37" s="376"/>
      <c r="D37" s="816" t="s">
        <v>3</v>
      </c>
      <c r="E37" s="817"/>
      <c r="F37" s="817"/>
      <c r="G37" s="817"/>
      <c r="H37" s="377"/>
      <c r="I37" s="686"/>
      <c r="J37" s="811"/>
      <c r="K37" s="811"/>
      <c r="L37" s="811"/>
      <c r="M37" s="811"/>
      <c r="N37" s="811"/>
      <c r="O37" s="812"/>
      <c r="P37" s="686"/>
      <c r="Q37" s="811"/>
      <c r="R37" s="811"/>
      <c r="S37" s="811"/>
      <c r="T37" s="811"/>
      <c r="U37" s="811"/>
      <c r="V37" s="812"/>
      <c r="W37" s="818" t="s">
        <v>37</v>
      </c>
      <c r="X37" s="814"/>
      <c r="Y37" s="815"/>
      <c r="Z37" s="698" t="str">
        <f>IFERROR(IF(SUM(O22:T25)=0,"",SUM(O22:T25)),"")</f>
        <v/>
      </c>
      <c r="AA37" s="702"/>
      <c r="AB37" s="702"/>
      <c r="AC37" s="702"/>
      <c r="AD37" s="702"/>
      <c r="AE37" s="702"/>
      <c r="AF37" s="703"/>
      <c r="AG37" s="813" t="s">
        <v>37</v>
      </c>
      <c r="AH37" s="814"/>
      <c r="AI37" s="815"/>
      <c r="AJ37" s="701" t="str">
        <f>IFERROR(IF(I37="","",IF(SUM(I37-SUM(P37,Z37))=0,0,SUM(I37-SUM(P37,Z37)))),"")</f>
        <v/>
      </c>
      <c r="AK37" s="702"/>
      <c r="AL37" s="702"/>
      <c r="AM37" s="702"/>
      <c r="AN37" s="702"/>
      <c r="AO37" s="702"/>
      <c r="AP37" s="708"/>
      <c r="AQ37" s="378"/>
      <c r="AR37" s="809"/>
      <c r="AS37" s="810"/>
      <c r="AT37" s="810"/>
      <c r="AU37" s="810"/>
      <c r="AV37" s="810"/>
      <c r="AW37" s="810"/>
      <c r="AX37" s="810"/>
      <c r="AY37" s="810"/>
      <c r="AZ37" s="810"/>
      <c r="BA37" s="810"/>
      <c r="BB37" s="375"/>
    </row>
    <row r="38" spans="2:60" ht="24" customHeight="1">
      <c r="B38" s="7"/>
      <c r="C38" s="379"/>
      <c r="D38" s="835" t="s">
        <v>4</v>
      </c>
      <c r="E38" s="836"/>
      <c r="F38" s="836"/>
      <c r="G38" s="836"/>
      <c r="H38" s="380"/>
      <c r="I38" s="837" t="str">
        <f>IFERROR(IF(SUM(I36:O37)=0,"",SUM(I36:O37)),"")</f>
        <v/>
      </c>
      <c r="J38" s="838"/>
      <c r="K38" s="838"/>
      <c r="L38" s="838"/>
      <c r="M38" s="838"/>
      <c r="N38" s="838"/>
      <c r="O38" s="839"/>
      <c r="P38" s="837" t="str">
        <f>IFERROR(IF(OR(P36,P37)="","",IF(SUM(P36:V37)=0,0,SUM(P36:V37))),"")</f>
        <v/>
      </c>
      <c r="Q38" s="838"/>
      <c r="R38" s="838"/>
      <c r="S38" s="838"/>
      <c r="T38" s="838"/>
      <c r="U38" s="838"/>
      <c r="V38" s="839"/>
      <c r="W38" s="818" t="s">
        <v>37</v>
      </c>
      <c r="X38" s="814"/>
      <c r="Y38" s="815"/>
      <c r="Z38" s="837" t="str">
        <f>IFERROR(IF(SUM(Z36:AF37)=0,"",SUM(Z36:AF37)),"")</f>
        <v/>
      </c>
      <c r="AA38" s="838"/>
      <c r="AB38" s="838"/>
      <c r="AC38" s="838"/>
      <c r="AD38" s="838"/>
      <c r="AE38" s="838"/>
      <c r="AF38" s="839"/>
      <c r="AG38" s="818" t="s">
        <v>37</v>
      </c>
      <c r="AH38" s="814"/>
      <c r="AI38" s="815"/>
      <c r="AJ38" s="701" t="str">
        <f>IFERROR(IF(I38="","",IF(SUM(I38-SUM(P38,Z38))=0,0,SUM(I38-SUM(P38,Z38)))),"")</f>
        <v/>
      </c>
      <c r="AK38" s="702"/>
      <c r="AL38" s="702"/>
      <c r="AM38" s="702"/>
      <c r="AN38" s="702"/>
      <c r="AO38" s="702"/>
      <c r="AP38" s="708"/>
      <c r="AQ38" s="378"/>
      <c r="AR38" s="809"/>
      <c r="AS38" s="810"/>
      <c r="AT38" s="810"/>
      <c r="AU38" s="810"/>
      <c r="AV38" s="810"/>
      <c r="AW38" s="810"/>
      <c r="AX38" s="810"/>
      <c r="AY38" s="810"/>
      <c r="AZ38" s="810"/>
      <c r="BA38" s="810"/>
      <c r="BB38" s="381"/>
      <c r="BD38" s="382"/>
    </row>
    <row r="39" spans="2:60" ht="24" customHeight="1">
      <c r="B39" s="7"/>
      <c r="C39" s="383"/>
      <c r="D39" s="806" t="s">
        <v>21</v>
      </c>
      <c r="E39" s="806"/>
      <c r="F39" s="806"/>
      <c r="G39" s="806"/>
      <c r="H39" s="355"/>
      <c r="I39" s="829"/>
      <c r="J39" s="830"/>
      <c r="K39" s="830"/>
      <c r="L39" s="830"/>
      <c r="M39" s="830"/>
      <c r="N39" s="830"/>
      <c r="O39" s="830"/>
      <c r="P39" s="830"/>
      <c r="Q39" s="830"/>
      <c r="R39" s="830"/>
      <c r="S39" s="830"/>
      <c r="T39" s="830"/>
      <c r="U39" s="830"/>
      <c r="V39" s="830"/>
      <c r="W39" s="830"/>
      <c r="X39" s="830"/>
      <c r="Y39" s="830"/>
      <c r="Z39" s="830"/>
      <c r="AA39" s="830"/>
      <c r="AB39" s="830"/>
      <c r="AC39" s="830"/>
      <c r="AD39" s="830"/>
      <c r="AE39" s="830"/>
      <c r="AF39" s="830"/>
      <c r="AG39" s="830"/>
      <c r="AH39" s="830"/>
      <c r="AI39" s="830"/>
      <c r="AJ39" s="830"/>
      <c r="AK39" s="830"/>
      <c r="AL39" s="830"/>
      <c r="AM39" s="830"/>
      <c r="AN39" s="830"/>
      <c r="AO39" s="830"/>
      <c r="AP39" s="831"/>
      <c r="AQ39" s="384"/>
      <c r="AR39" s="809"/>
      <c r="AS39" s="810"/>
      <c r="AT39" s="810"/>
      <c r="AU39" s="810"/>
      <c r="AV39" s="810"/>
      <c r="AW39" s="810"/>
      <c r="AX39" s="810"/>
      <c r="AY39" s="810"/>
      <c r="AZ39" s="810"/>
      <c r="BA39" s="810"/>
      <c r="BB39" s="381"/>
    </row>
    <row r="40" spans="2:60" ht="12" customHeight="1">
      <c r="B40" s="7"/>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2"/>
      <c r="AH40" s="22"/>
      <c r="AI40" s="22"/>
      <c r="AJ40" s="22"/>
      <c r="AK40" s="385"/>
      <c r="AL40" s="386"/>
      <c r="AM40" s="386"/>
      <c r="AN40" s="386"/>
      <c r="AO40" s="386"/>
      <c r="AP40" s="386"/>
      <c r="AQ40" s="386"/>
      <c r="AR40" s="809"/>
      <c r="AS40" s="810"/>
      <c r="AT40" s="810"/>
      <c r="AU40" s="810"/>
      <c r="AV40" s="810"/>
      <c r="AW40" s="810"/>
      <c r="AX40" s="810"/>
      <c r="AY40" s="810"/>
      <c r="AZ40" s="810"/>
      <c r="BA40" s="810"/>
      <c r="BB40" s="21"/>
    </row>
    <row r="41" spans="2:60" ht="9.75" customHeight="1">
      <c r="B41" s="7"/>
      <c r="C41" s="387"/>
      <c r="D41" s="832" t="s">
        <v>22</v>
      </c>
      <c r="E41" s="833"/>
      <c r="F41" s="833"/>
      <c r="G41" s="833"/>
      <c r="H41" s="388"/>
      <c r="I41" s="529"/>
      <c r="J41" s="530"/>
      <c r="K41" s="530"/>
      <c r="L41" s="530"/>
      <c r="M41" s="530"/>
      <c r="N41" s="530"/>
      <c r="O41" s="530"/>
      <c r="P41" s="530"/>
      <c r="Q41" s="530"/>
      <c r="R41" s="531"/>
      <c r="S41" s="389"/>
      <c r="T41" s="832" t="s">
        <v>23</v>
      </c>
      <c r="U41" s="833"/>
      <c r="V41" s="833"/>
      <c r="W41" s="833"/>
      <c r="X41" s="388"/>
      <c r="Y41" s="529"/>
      <c r="Z41" s="530"/>
      <c r="AA41" s="530"/>
      <c r="AB41" s="530"/>
      <c r="AC41" s="530"/>
      <c r="AD41" s="530"/>
      <c r="AE41" s="530"/>
      <c r="AF41" s="530"/>
      <c r="AG41" s="530"/>
      <c r="AH41" s="531"/>
      <c r="AI41" s="389"/>
      <c r="AJ41" s="832" t="s">
        <v>24</v>
      </c>
      <c r="AK41" s="833"/>
      <c r="AL41" s="388"/>
      <c r="AM41" s="529"/>
      <c r="AN41" s="530"/>
      <c r="AO41" s="530"/>
      <c r="AP41" s="544"/>
      <c r="AQ41" s="390"/>
      <c r="AR41" s="809"/>
      <c r="AS41" s="810"/>
      <c r="AT41" s="810"/>
      <c r="AU41" s="810"/>
      <c r="AV41" s="810"/>
      <c r="AW41" s="810"/>
      <c r="AX41" s="810"/>
      <c r="AY41" s="810"/>
      <c r="AZ41" s="810"/>
      <c r="BA41" s="810"/>
      <c r="BB41" s="391"/>
      <c r="BC41" s="392"/>
      <c r="BD41" s="392"/>
      <c r="BE41" s="392"/>
      <c r="BF41" s="392"/>
      <c r="BG41" s="392"/>
      <c r="BH41" s="392"/>
    </row>
    <row r="42" spans="2:60" ht="9.75" customHeight="1">
      <c r="B42" s="7"/>
      <c r="C42" s="393"/>
      <c r="D42" s="834"/>
      <c r="E42" s="834"/>
      <c r="F42" s="834"/>
      <c r="G42" s="834"/>
      <c r="H42" s="394"/>
      <c r="I42" s="532"/>
      <c r="J42" s="533"/>
      <c r="K42" s="533"/>
      <c r="L42" s="533"/>
      <c r="M42" s="533"/>
      <c r="N42" s="533"/>
      <c r="O42" s="533"/>
      <c r="P42" s="533"/>
      <c r="Q42" s="533"/>
      <c r="R42" s="534"/>
      <c r="S42" s="395"/>
      <c r="T42" s="834"/>
      <c r="U42" s="834"/>
      <c r="V42" s="834"/>
      <c r="W42" s="834"/>
      <c r="X42" s="394"/>
      <c r="Y42" s="532"/>
      <c r="Z42" s="533"/>
      <c r="AA42" s="533"/>
      <c r="AB42" s="533"/>
      <c r="AC42" s="533"/>
      <c r="AD42" s="533"/>
      <c r="AE42" s="533"/>
      <c r="AF42" s="533"/>
      <c r="AG42" s="533"/>
      <c r="AH42" s="534"/>
      <c r="AI42" s="395"/>
      <c r="AJ42" s="834"/>
      <c r="AK42" s="834"/>
      <c r="AL42" s="394"/>
      <c r="AM42" s="532"/>
      <c r="AN42" s="533"/>
      <c r="AO42" s="533"/>
      <c r="AP42" s="545"/>
      <c r="AQ42" s="390"/>
      <c r="AR42" s="396"/>
      <c r="AS42" s="810"/>
      <c r="AT42" s="810"/>
      <c r="AU42" s="810"/>
      <c r="AV42" s="810"/>
      <c r="AW42" s="810"/>
      <c r="AX42" s="810"/>
      <c r="AY42" s="810"/>
      <c r="AZ42" s="810"/>
      <c r="BA42" s="810"/>
      <c r="BB42" s="391"/>
      <c r="BC42" s="397"/>
      <c r="BD42" s="397"/>
      <c r="BE42" s="397"/>
      <c r="BF42" s="397"/>
      <c r="BG42" s="397"/>
      <c r="BH42" s="397"/>
    </row>
    <row r="43" spans="2:60" ht="9.75" customHeight="1">
      <c r="B43" s="7"/>
      <c r="C43" s="398"/>
      <c r="D43" s="825" t="s">
        <v>25</v>
      </c>
      <c r="E43" s="826"/>
      <c r="F43" s="826"/>
      <c r="G43" s="826"/>
      <c r="H43" s="399"/>
      <c r="I43" s="523"/>
      <c r="J43" s="524"/>
      <c r="K43" s="524"/>
      <c r="L43" s="524"/>
      <c r="M43" s="524"/>
      <c r="N43" s="525"/>
      <c r="O43" s="400"/>
      <c r="P43" s="828" t="s">
        <v>26</v>
      </c>
      <c r="Q43" s="828"/>
      <c r="R43" s="828"/>
      <c r="S43" s="828"/>
      <c r="T43" s="399"/>
      <c r="U43" s="538"/>
      <c r="V43" s="539"/>
      <c r="W43" s="539"/>
      <c r="X43" s="539"/>
      <c r="Y43" s="539"/>
      <c r="Z43" s="539"/>
      <c r="AA43" s="539"/>
      <c r="AB43" s="539"/>
      <c r="AC43" s="539"/>
      <c r="AD43" s="539"/>
      <c r="AE43" s="539"/>
      <c r="AF43" s="539"/>
      <c r="AG43" s="539"/>
      <c r="AH43" s="539"/>
      <c r="AI43" s="539"/>
      <c r="AJ43" s="539"/>
      <c r="AK43" s="539"/>
      <c r="AL43" s="539"/>
      <c r="AM43" s="539"/>
      <c r="AN43" s="539"/>
      <c r="AO43" s="539"/>
      <c r="AP43" s="540"/>
      <c r="AQ43" s="401"/>
      <c r="AR43" s="7"/>
      <c r="AS43" s="810"/>
      <c r="AT43" s="810"/>
      <c r="AU43" s="810"/>
      <c r="AV43" s="810"/>
      <c r="AW43" s="810"/>
      <c r="AX43" s="810"/>
      <c r="AY43" s="810"/>
      <c r="AZ43" s="810"/>
      <c r="BA43" s="810"/>
      <c r="BB43" s="391"/>
      <c r="BC43" s="397"/>
      <c r="BD43" s="397"/>
      <c r="BE43" s="397"/>
      <c r="BF43" s="397"/>
      <c r="BG43" s="397"/>
      <c r="BH43" s="397"/>
    </row>
    <row r="44" spans="2:60" ht="9.75" customHeight="1">
      <c r="B44" s="7"/>
      <c r="C44" s="402"/>
      <c r="D44" s="827"/>
      <c r="E44" s="827"/>
      <c r="F44" s="827"/>
      <c r="G44" s="827"/>
      <c r="H44" s="403"/>
      <c r="I44" s="526"/>
      <c r="J44" s="527"/>
      <c r="K44" s="527"/>
      <c r="L44" s="527"/>
      <c r="M44" s="527"/>
      <c r="N44" s="528"/>
      <c r="O44" s="404"/>
      <c r="P44" s="475"/>
      <c r="Q44" s="475"/>
      <c r="R44" s="475"/>
      <c r="S44" s="475"/>
      <c r="T44" s="403"/>
      <c r="U44" s="541"/>
      <c r="V44" s="542"/>
      <c r="W44" s="542"/>
      <c r="X44" s="542"/>
      <c r="Y44" s="542"/>
      <c r="Z44" s="542"/>
      <c r="AA44" s="542"/>
      <c r="AB44" s="542"/>
      <c r="AC44" s="542"/>
      <c r="AD44" s="542"/>
      <c r="AE44" s="542"/>
      <c r="AF44" s="542"/>
      <c r="AG44" s="542"/>
      <c r="AH44" s="542"/>
      <c r="AI44" s="542"/>
      <c r="AJ44" s="542"/>
      <c r="AK44" s="542"/>
      <c r="AL44" s="542"/>
      <c r="AM44" s="542"/>
      <c r="AN44" s="542"/>
      <c r="AO44" s="542"/>
      <c r="AP44" s="543"/>
      <c r="AQ44" s="401"/>
      <c r="AS44" s="810"/>
      <c r="AT44" s="810"/>
      <c r="AU44" s="810"/>
      <c r="AV44" s="810"/>
      <c r="AW44" s="810"/>
      <c r="AX44" s="810"/>
      <c r="AY44" s="810"/>
      <c r="AZ44" s="810"/>
      <c r="BA44" s="810"/>
      <c r="BB44" s="375"/>
    </row>
    <row r="45" spans="2:60" ht="8.25" customHeight="1">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BB45" s="7"/>
    </row>
  </sheetData>
  <sheetProtection algorithmName="SHA-512" hashValue="GE3NXNRdaWSgmYgU3QQG8nstt/9cptoU1lnPZSnY66Ma+ekc3lhDN7qHtFEqhiHI3jHIWnFOPq1tPQxdDG9biA==" saltValue="niQ84ZVaOirHWi8oEk6xmQ==" spinCount="100000" sheet="1" formatCells="0" selectLockedCells="1"/>
  <mergeCells count="108">
    <mergeCell ref="I32:O32"/>
    <mergeCell ref="D43:G44"/>
    <mergeCell ref="I43:N44"/>
    <mergeCell ref="P43:S44"/>
    <mergeCell ref="U43:AP44"/>
    <mergeCell ref="AJ38:AP38"/>
    <mergeCell ref="D39:G39"/>
    <mergeCell ref="I39:AP39"/>
    <mergeCell ref="D41:G42"/>
    <mergeCell ref="I41:R42"/>
    <mergeCell ref="T41:W42"/>
    <mergeCell ref="Y41:AH42"/>
    <mergeCell ref="AJ41:AK42"/>
    <mergeCell ref="AM41:AP42"/>
    <mergeCell ref="D38:G38"/>
    <mergeCell ref="I38:O38"/>
    <mergeCell ref="P38:V38"/>
    <mergeCell ref="W38:Y38"/>
    <mergeCell ref="Z38:AF38"/>
    <mergeCell ref="AG38:AI38"/>
    <mergeCell ref="D37:G37"/>
    <mergeCell ref="I37:O37"/>
    <mergeCell ref="W37:Y37"/>
    <mergeCell ref="Z37:AF37"/>
    <mergeCell ref="AG37:AI37"/>
    <mergeCell ref="AJ37:AP37"/>
    <mergeCell ref="W35:Y35"/>
    <mergeCell ref="AG35:AI35"/>
    <mergeCell ref="D36:G36"/>
    <mergeCell ref="I36:O36"/>
    <mergeCell ref="P36:V36"/>
    <mergeCell ref="W36:Y36"/>
    <mergeCell ref="Z36:AF36"/>
    <mergeCell ref="AG36:AI36"/>
    <mergeCell ref="C34:H35"/>
    <mergeCell ref="J34:N34"/>
    <mergeCell ref="R34:W34"/>
    <mergeCell ref="AB34:AG34"/>
    <mergeCell ref="AL34:AN34"/>
    <mergeCell ref="D32:G32"/>
    <mergeCell ref="AR32:BA32"/>
    <mergeCell ref="AR33:AR41"/>
    <mergeCell ref="AS33:BA44"/>
    <mergeCell ref="P27:S27"/>
    <mergeCell ref="T27:Z27"/>
    <mergeCell ref="C28:H28"/>
    <mergeCell ref="I28:Z28"/>
    <mergeCell ref="AC28:AF28"/>
    <mergeCell ref="AH28:AN28"/>
    <mergeCell ref="C30:H30"/>
    <mergeCell ref="I30:Z30"/>
    <mergeCell ref="AC30:AF30"/>
    <mergeCell ref="AH30:BA30"/>
    <mergeCell ref="AP28:AS28"/>
    <mergeCell ref="AU28:BA28"/>
    <mergeCell ref="C29:H29"/>
    <mergeCell ref="I29:Z29"/>
    <mergeCell ref="AC29:AF29"/>
    <mergeCell ref="AH29:AN29"/>
    <mergeCell ref="AP29:AS29"/>
    <mergeCell ref="AU29:BA29"/>
    <mergeCell ref="AJ36:AP36"/>
    <mergeCell ref="P37:V37"/>
    <mergeCell ref="C25:H25"/>
    <mergeCell ref="I25:N25"/>
    <mergeCell ref="O25:T25"/>
    <mergeCell ref="U25:Z25"/>
    <mergeCell ref="AC25:AF27"/>
    <mergeCell ref="AH25:AN25"/>
    <mergeCell ref="AH26:AZ27"/>
    <mergeCell ref="C27:H27"/>
    <mergeCell ref="I27:O27"/>
    <mergeCell ref="J26:N26"/>
    <mergeCell ref="O26:T26"/>
    <mergeCell ref="I23:N23"/>
    <mergeCell ref="O23:T23"/>
    <mergeCell ref="U23:Z23"/>
    <mergeCell ref="C24:H24"/>
    <mergeCell ref="I24:N24"/>
    <mergeCell ref="O24:T24"/>
    <mergeCell ref="U24:Z24"/>
    <mergeCell ref="AO21:AT21"/>
    <mergeCell ref="AU21:BA21"/>
    <mergeCell ref="C22:H22"/>
    <mergeCell ref="I22:N22"/>
    <mergeCell ref="O22:T22"/>
    <mergeCell ref="U22:Z22"/>
    <mergeCell ref="AC22:AF24"/>
    <mergeCell ref="AH22:AX23"/>
    <mergeCell ref="AY22:BA24"/>
    <mergeCell ref="C23:H23"/>
    <mergeCell ref="C21:H21"/>
    <mergeCell ref="I21:N21"/>
    <mergeCell ref="O21:T21"/>
    <mergeCell ref="U21:Z21"/>
    <mergeCell ref="AB21:AG21"/>
    <mergeCell ref="AH21:AN21"/>
    <mergeCell ref="AH24:AX24"/>
    <mergeCell ref="T13:AI13"/>
    <mergeCell ref="AU13:BA13"/>
    <mergeCell ref="AX14:BA14"/>
    <mergeCell ref="C18:H19"/>
    <mergeCell ref="I18:R19"/>
    <mergeCell ref="S18:T19"/>
    <mergeCell ref="AP18:AS18"/>
    <mergeCell ref="AU18:BA18"/>
    <mergeCell ref="AP19:AS19"/>
    <mergeCell ref="AU19:BA19"/>
  </mergeCells>
  <phoneticPr fontId="5"/>
  <dataValidations count="2">
    <dataValidation type="list" allowBlank="1" showInputMessage="1" showErrorMessage="1" sqref="AM41:AP42">
      <formula1>"普通,当座"</formula1>
    </dataValidation>
    <dataValidation type="list" allowBlank="1" showInputMessage="1" showErrorMessage="1" sqref="O26:T26">
      <formula1>"切り上げ,切り捨て,四捨五入"</formula1>
    </dataValidation>
  </dataValidations>
  <pageMargins left="0.78740157480314965" right="0.6692913385826772" top="0.59055118110236227" bottom="0.55118110236220474" header="0.43307086614173229" footer="0.35433070866141736"/>
  <pageSetup paperSize="9" scale="95" orientation="landscape" blackAndWhite="1" verticalDpi="300" r:id="rId1"/>
  <headerFooter alignWithMargins="0">
    <oddFooter>&amp;R&amp;5東武谷内田建設㈱_ 請求書様式(工事契約有) Ver.2.03　　　　</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34"/>
  <sheetViews>
    <sheetView showGridLines="0" zoomScaleNormal="100" workbookViewId="0">
      <pane ySplit="8" topLeftCell="A9" activePane="bottomLeft" state="frozen"/>
      <selection pane="bottomLeft" activeCell="A9" sqref="A9"/>
    </sheetView>
  </sheetViews>
  <sheetFormatPr defaultRowHeight="13.5"/>
  <cols>
    <col min="1" max="1" width="20.625" style="214" customWidth="1"/>
    <col min="2" max="2" width="4.125" style="259" customWidth="1"/>
    <col min="3" max="4" width="7.625" style="214" customWidth="1"/>
    <col min="5" max="5" width="13.625" style="214" customWidth="1"/>
    <col min="6" max="6" width="7.625" style="214" customWidth="1"/>
    <col min="7" max="7" width="13.625" style="214" customWidth="1"/>
    <col min="8" max="8" width="6.625" style="214" customWidth="1"/>
    <col min="9" max="9" width="7.625" style="214" customWidth="1"/>
    <col min="10" max="10" width="13.625" style="214" customWidth="1"/>
    <col min="11" max="11" width="6.625" style="214" customWidth="1"/>
    <col min="12" max="12" width="7.625" style="214" customWidth="1"/>
    <col min="13" max="13" width="13.625" style="214" customWidth="1"/>
    <col min="14" max="14" width="5.375" style="259" customWidth="1"/>
    <col min="15" max="15" width="13.875" style="214" customWidth="1"/>
    <col min="16" max="19" width="3.125" style="214" customWidth="1"/>
    <col min="20" max="21" width="7.125" style="214" customWidth="1"/>
    <col min="22" max="22" width="9" style="214" hidden="1" customWidth="1"/>
    <col min="23" max="16384" width="9" style="214"/>
  </cols>
  <sheetData>
    <row r="1" spans="1:22" ht="16.5" customHeight="1">
      <c r="A1" s="310" t="s">
        <v>59</v>
      </c>
      <c r="B1" s="840" t="str">
        <f>IFERROR(IF('請求書 (工事契約有)'!I27="","",'請求書 (工事契約有)'!I27),"")</f>
        <v/>
      </c>
      <c r="C1" s="841"/>
      <c r="D1" s="842"/>
      <c r="L1" s="319"/>
      <c r="M1" s="320" t="s">
        <v>163</v>
      </c>
      <c r="N1" s="840" t="str">
        <f>IFERROR(IF('請求書 (工事契約有)'!AU19="","",'請求書 (工事契約有)'!AU19),"")</f>
        <v/>
      </c>
      <c r="O1" s="842"/>
    </row>
    <row r="2" spans="1:22" ht="16.5" customHeight="1">
      <c r="A2" s="312" t="s">
        <v>60</v>
      </c>
      <c r="B2" s="840" t="str">
        <f>IFERROR(IF('請求書 (工事契約有)'!I28="","",'請求書 (工事契約有)'!I28),"")</f>
        <v/>
      </c>
      <c r="C2" s="841"/>
      <c r="D2" s="841"/>
      <c r="E2" s="841"/>
      <c r="F2" s="841"/>
      <c r="G2" s="842"/>
      <c r="M2" s="259"/>
      <c r="N2" s="214"/>
    </row>
    <row r="3" spans="1:22" ht="16.5" customHeight="1">
      <c r="A3" s="313" t="s">
        <v>61</v>
      </c>
      <c r="B3" s="840" t="str">
        <f>IFERROR(IF('請求書 (工事契約有)'!I29="","",'請求書 (工事契約有)'!I29),"")</f>
        <v/>
      </c>
      <c r="C3" s="841"/>
      <c r="D3" s="841"/>
      <c r="E3" s="841"/>
      <c r="F3" s="841"/>
      <c r="G3" s="842"/>
      <c r="M3" s="259"/>
      <c r="N3" s="214"/>
    </row>
    <row r="5" spans="1:22" ht="18" customHeight="1">
      <c r="A5" s="848" t="s">
        <v>121</v>
      </c>
      <c r="B5" s="848"/>
      <c r="C5" s="848"/>
      <c r="D5" s="848"/>
      <c r="E5" s="848"/>
      <c r="F5" s="848"/>
      <c r="G5" s="848"/>
      <c r="H5" s="848"/>
      <c r="I5" s="848"/>
      <c r="J5" s="848"/>
      <c r="K5" s="848"/>
      <c r="L5" s="848"/>
      <c r="M5" s="848"/>
      <c r="N5" s="848"/>
      <c r="O5" s="848"/>
    </row>
    <row r="6" spans="1:22" ht="18" customHeight="1" thickBot="1">
      <c r="A6" s="217"/>
      <c r="B6" s="217"/>
      <c r="C6" s="217"/>
      <c r="D6" s="217"/>
      <c r="E6" s="217"/>
      <c r="F6" s="217"/>
      <c r="G6" s="217"/>
      <c r="H6" s="217"/>
      <c r="I6" s="217"/>
      <c r="J6" s="217"/>
      <c r="K6" s="217"/>
      <c r="L6" s="217"/>
      <c r="M6" s="217"/>
      <c r="N6" s="218"/>
      <c r="O6" s="219" t="s">
        <v>122</v>
      </c>
    </row>
    <row r="7" spans="1:22" ht="21" customHeight="1" thickTop="1" thickBot="1">
      <c r="A7" s="849" t="s">
        <v>123</v>
      </c>
      <c r="B7" s="851" t="s">
        <v>124</v>
      </c>
      <c r="C7" s="852"/>
      <c r="D7" s="852"/>
      <c r="E7" s="853"/>
      <c r="F7" s="854" t="s">
        <v>125</v>
      </c>
      <c r="G7" s="855"/>
      <c r="H7" s="856"/>
      <c r="I7" s="857" t="s">
        <v>126</v>
      </c>
      <c r="J7" s="858"/>
      <c r="K7" s="859"/>
      <c r="L7" s="854" t="s">
        <v>127</v>
      </c>
      <c r="M7" s="853"/>
      <c r="N7" s="860" t="s">
        <v>128</v>
      </c>
      <c r="O7" s="862" t="s">
        <v>129</v>
      </c>
      <c r="P7" s="843" t="s">
        <v>130</v>
      </c>
      <c r="Q7" s="844"/>
      <c r="R7" s="844"/>
      <c r="S7" s="845"/>
      <c r="T7" s="846" t="s">
        <v>131</v>
      </c>
      <c r="U7" s="847"/>
    </row>
    <row r="8" spans="1:22" ht="15" customHeight="1" thickTop="1" thickBot="1">
      <c r="A8" s="850"/>
      <c r="B8" s="220" t="s">
        <v>132</v>
      </c>
      <c r="C8" s="221" t="s">
        <v>133</v>
      </c>
      <c r="D8" s="221" t="s">
        <v>134</v>
      </c>
      <c r="E8" s="222" t="s">
        <v>135</v>
      </c>
      <c r="F8" s="220" t="s">
        <v>133</v>
      </c>
      <c r="G8" s="223" t="s">
        <v>135</v>
      </c>
      <c r="H8" s="224" t="s">
        <v>136</v>
      </c>
      <c r="I8" s="220" t="s">
        <v>133</v>
      </c>
      <c r="J8" s="223" t="s">
        <v>135</v>
      </c>
      <c r="K8" s="224" t="s">
        <v>136</v>
      </c>
      <c r="L8" s="220" t="s">
        <v>133</v>
      </c>
      <c r="M8" s="222" t="s">
        <v>135</v>
      </c>
      <c r="N8" s="861"/>
      <c r="O8" s="863"/>
      <c r="P8" s="225" t="s">
        <v>137</v>
      </c>
      <c r="Q8" s="226" t="s">
        <v>138</v>
      </c>
      <c r="R8" s="226" t="s">
        <v>139</v>
      </c>
      <c r="S8" s="227" t="s">
        <v>140</v>
      </c>
      <c r="T8" s="228" t="s">
        <v>141</v>
      </c>
      <c r="U8" s="229" t="s">
        <v>142</v>
      </c>
    </row>
    <row r="9" spans="1:22" ht="19.899999999999999" customHeight="1">
      <c r="A9" s="230"/>
      <c r="B9" s="231"/>
      <c r="C9" s="232"/>
      <c r="D9" s="233"/>
      <c r="E9" s="234" t="str">
        <f>IF(C9="","",IF(D9="","",ROUND(C9*D9,0)))</f>
        <v/>
      </c>
      <c r="F9" s="235"/>
      <c r="G9" s="236" t="str">
        <f>IF(C9="","",IF(D9="","",ROUND($D9*F9,0)+Q9))</f>
        <v/>
      </c>
      <c r="H9" s="237" t="str">
        <f t="shared" ref="H9:H72" si="0">IF(C9="","",IF(D9="","",F9/$C9))</f>
        <v/>
      </c>
      <c r="I9" s="235"/>
      <c r="J9" s="238" t="str">
        <f>IF(C9="","",IF(D9="","",ROUND($D9*I9,0)+R9))</f>
        <v/>
      </c>
      <c r="K9" s="239" t="str">
        <f t="shared" ref="K9:K72" si="1">IF(C9="","",IF(D9="","",I9/$C9))</f>
        <v/>
      </c>
      <c r="L9" s="240" t="str">
        <f t="shared" ref="L9:L72" si="2">IF(C9="","",IF(D9="","",C9-F9-I9))</f>
        <v/>
      </c>
      <c r="M9" s="234" t="str">
        <f>IFERROR(IF(E9="","",E9-G9-J9+S9),"")</f>
        <v/>
      </c>
      <c r="N9" s="241"/>
      <c r="O9" s="242"/>
      <c r="P9" s="243"/>
      <c r="Q9" s="244"/>
      <c r="R9" s="244"/>
      <c r="S9" s="245"/>
      <c r="T9" s="246"/>
      <c r="U9" s="245"/>
    </row>
    <row r="10" spans="1:22" ht="19.899999999999999" customHeight="1">
      <c r="A10" s="230"/>
      <c r="B10" s="231"/>
      <c r="C10" s="232"/>
      <c r="D10" s="233"/>
      <c r="E10" s="247" t="str">
        <f ca="1">IFERROR(IF(A10="１０％対象計",SUMIFS($E$9:E9,$N$9:N9,""),IF(A10="非課税・不課税取引計",SUMIFS($E$9:E9,$N$9:N9,"非・不")+P10,IF(A10="8％(軽減)対象計",SUMIFS($E$9:E9,$N$9:N9,"※")+P10,IF(AND(A10="小計",COUNTIF($A$9:A9,"小計")&lt;1),SUM($E$9:E9)+P10,IF(AND(A10="小計",COUNTIF($A$9:A9,"小計")&gt;=1),SUM(OFFSET($E$8,LARGE($V$9:V9,1)+1,0,LARGE($V$9:V10,1)-LARGE($V$9:V9,1)-1,1))+P10,IF(A10="8％対象計",SUMIFS($E$9:E9,$N$9:N9,"")+P10-SUMIFS($E$9:E9,$A$9:A9,"非課税・不課税取引計")-SUMIFS($E$9:E9,$A$9:A9,"小計")-SUMIFS($E$9:E9,$A$9:A9,"8％消費税計")-SUMIFS($E$9:E9,$A$9:A9,"8％対象計")-SUMIFS($E$9:E9,$A$9:A9,"8％(軽減)消費税計")-SUMIFS($E$9:E9,$A$9:A9,"8％(軽減)対象計"),IF(A10="8％消費税計",ROUND(SUMIFS($E$9:E9,$A$9:A9,"8％(軽減)対象計")/COUNTIF($A$9:A9,"8％(軽減)対象計")*0.08,0)+P10,IF(A10="8％消費税計",ROUND(SUMIFS($E$9:E9,$A$9:A9,"8％対象計")/COUNTIF($A$9:A9,"8％対象計")*0.08,0)+P10,IF(AND(A10="値引き",C10="",D10=""),0+P10,IF(C10="","",IF(D10="","",ROUND(C10*D10,0)+P10))))))))))),"")</f>
        <v/>
      </c>
      <c r="F10" s="235"/>
      <c r="G10" s="236" t="str">
        <f ca="1">IFERROR(IF($A10="非課税・不課税取引計",SUMIFS(G$9:G9,$N$9:$N9,"非・不")+$Q10,IF(AND(A10="小計",COUNTIF($A$9:A9,"小計")&lt;1),SUM($G$9:G9)+Q10,IF(AND(A10="小計",COUNTIF($A$9:A9,"小計")&gt;=1),SUM(OFFSET($G$8,LARGE($V$9:V9,1)+1,0,LARGE($V$9:V10,1)-LARGE($V$9:V9,1)-1,1))+Q10,IF($A10="１０％対象計",SUMIFS(G$9:G9,$N$9:$N9,"")+$Q10-SUMIFS(G$9:G9,$A$9:$A9,"非課税・不課税取引計")-SUMIFS(G$9:G9,$A$9:$A9,"小計")-SUMIFS(G$9:G9,$A$9:$A9,"１０％消費税計")-SUMIFS(G$9:G9,$A$9:$A9,"１０％対象計"),IF($A10="１０％消費税計",ROUND(SUMIFS(G$9:G9,$A$9:$A9,"１０％対象計")/COUNTIF($A$9:$A9,"１０％対象計")*0.1,0)+$Q10,IF(A10="値引き",T10,IF($C10="","",IF($D10="","",ROUND(F10*$D10,0)+$Q10)))))))),"")</f>
        <v/>
      </c>
      <c r="H10" s="237" t="str">
        <f t="shared" si="0"/>
        <v/>
      </c>
      <c r="I10" s="235"/>
      <c r="J10" s="238" t="str">
        <f ca="1">IFERROR(IF($A10="非課税・不課税取引計",SUMIFS(J$9:J9,$N$9:$N9,"非・不")+$R10,IF(AND(A10="小計",COUNTIF($A$9:A9,"小計")&lt;1),SUM($J$9:J9)+R10,IF(AND(A10="小計",COUNTIF($A$9:A9,"小計")&gt;=1),SUM(OFFSET($J$8,LARGE($V$9:V9,1)+1,0,LARGE($V$9:V10,1)-LARGE($V$9:V9,1)-1,1))+R10,IF($A10="１０％対象計",SUMIFS(J$9:J9,$N$9:$N9,"")+$R10-SUMIFS(J$9:J9,$A$9:$A9,"非課税・不課税取引計")-SUMIFS(J$9:J9,$A$9:$A9,"小計")-SUMIFS(J$9:J9,$A$9:$A9,"１０％消費税計")-SUMIFS(J$9:J9,$A$9:$A9,"１０％対象計"),IF($A10="１０％消費税計",ROUND(SUMIFS(J$9:J9,$A$9:$A9,"１０％対象計")/COUNTIF($A$9:$A9,"１０％対象計")*0.1,0)+$R10,IF(A10="値引き",U10,IF($C10="","",IF($D10="","",ROUND(I10*$D10,0)+$R10)))))))),"")</f>
        <v/>
      </c>
      <c r="K10" s="239" t="str">
        <f t="shared" si="1"/>
        <v/>
      </c>
      <c r="L10" s="240" t="str">
        <f>IF(C10="","",IF(D10="","",C10-F10-I10))</f>
        <v/>
      </c>
      <c r="M10" s="234" t="str">
        <f ca="1">IFERROR(IF($A10="非課税・不課税取引計",SUMIFS(M$9:M9,$N$9:$N9,"非・不")+$S10,IF(AND(A10="小計",COUNTIF($A$9:A9,"小計")&lt;1),SUM($M$9:M9)+S10,IF(AND(A10="小計",COUNTIF($A$9:A9,"小計")&gt;=1),SUM(OFFSET($M$8,LARGE($V$9:V9,1)+1,0,LARGE($V$9:V10,1)-LARGE($V$9:V9,1)-1,1))+S10,IF($A10="１０％対象計",SUMIFS(M$9:M9,$N$9:$N9,"")+$S10-SUMIFS(M$9:M9,$A$9:$A9,"非課税・不課税取引計")-SUMIFS(M$9:M9,$A$9:$A9,"小計")-SUMIFS(M$9:M9,$A$9:$A9,"１０％消費税計")-SUMIFS(M$9:M9,$A$9:$A9,"１０％対象計"),IF($A10="１０％消費税計",ROUND(SUMIFS(M$9:M9,$A$9:$A9,"１０％対象計")/COUNTIF($A$9:$A9,"１０％対象計")*0.1,0)+$S10,IF(A10="値引き",E10-G10-J10+S10,IF($C10="","",IF($D10="","",E10-G10-J10+$S10)))))))),"")</f>
        <v/>
      </c>
      <c r="N10" s="241"/>
      <c r="O10" s="242"/>
      <c r="P10" s="248"/>
      <c r="Q10" s="249"/>
      <c r="R10" s="249"/>
      <c r="S10" s="250"/>
      <c r="T10" s="251"/>
      <c r="U10" s="250"/>
      <c r="V10" s="214" t="str">
        <f>IF(A10="小計",ROW(A10)-6,"")</f>
        <v/>
      </c>
    </row>
    <row r="11" spans="1:22" ht="19.899999999999999" customHeight="1">
      <c r="A11" s="230"/>
      <c r="B11" s="231"/>
      <c r="C11" s="232"/>
      <c r="D11" s="233"/>
      <c r="E11" s="247" t="str">
        <f ca="1">IFERROR(IF(A11="１０％対象計",SUMIFS($E$9:E10,$N$9:N10,""),IF(A11="非課税・不課税取引計",SUMIFS($E$9:E10,$N$9:N10,"非・不")+P11,IF(A11="8％(軽減)対象計",SUMIFS($E$9:E10,$N$9:N10,"※")+P11,IF(AND(A11="小計",COUNTIF($A$9:A10,"小計")&lt;1),SUM($E$9:E10)+P11,IF(AND(A11="小計",COUNTIF($A$9:A10,"小計")&gt;=1),SUM(OFFSET($E$8,LARGE($V$9:V10,1)+1,0,LARGE($V$9:V11,1)-LARGE($V$9:V10,1)-1,1))+P11,IF(A11="8％対象計",SUMIFS($E$9:E10,$N$9:N10,"")+P11-SUMIFS($E$9:E10,$A$9:A10,"非課税・不課税取引計")-SUMIFS($E$9:E10,$A$9:A10,"小計")-SUMIFS($E$9:E10,$A$9:A10,"8％消費税計")-SUMIFS($E$9:E10,$A$9:A10,"8％対象計")-SUMIFS($E$9:E10,$A$9:A10,"8％(軽減)消費税計")-SUMIFS($E$9:E10,$A$9:A10,"8％(軽減)対象計"),IF(A11="8％消費税計",ROUND(SUMIFS($E$9:E10,$A$9:A10,"8％(軽減)対象計")/COUNTIF($A$9:A10,"8％(軽減)対象計")*0.08,0)+P11,IF(A11="8％消費税計",ROUND(SUMIFS($E$9:E10,$A$9:A10,"8％対象計")/COUNTIF($A$9:A10,"8％対象計")*0.08,0)+P11,IF(AND(A11="値引き",C11="",D11=""),0+P11,IF(C11="","",IF(D11="","",ROUND(C11*D11,0)+P11))))))))))),"")</f>
        <v/>
      </c>
      <c r="F11" s="235"/>
      <c r="G11" s="236" t="str">
        <f ca="1">IFERROR(IF($A11="非課税・不課税取引計",SUMIFS(G$9:G10,$N$9:$N10,"非・不")+$Q11,IF(AND(A11="小計",COUNTIF($A$9:A10,"小計")&lt;1),SUM($G$9:G10)+Q11,IF(AND(A11="小計",COUNTIF($A$9:A10,"小計")&gt;=1),SUM(OFFSET($G$8,LARGE($V$9:V10,1)+1,0,LARGE($V$9:V11,1)-LARGE($V$9:V10,1)-1,1))+Q11,IF($A11="１０％対象計",SUMIFS(G$9:G10,$N$9:$N10,"")+$Q11-SUMIFS(G$9:G10,$A$9:$A10,"非課税・不課税取引計")-SUMIFS(G$9:G10,$A$9:$A10,"小計")-SUMIFS(G$9:G10,$A$9:$A10,"１０％消費税計")-SUMIFS(G$9:G10,$A$9:$A10,"１０％対象計"),IF($A11="１０％消費税計",ROUND(SUMIFS(G$9:G10,$A$9:$A10,"１０％対象計")/COUNTIF($A$9:$A10,"１０％対象計")*0.1,0)+$Q11,IF(A11="値引き",T11,IF($C11="","",IF($D11="","",ROUND(F11*$D11,0)+$Q11)))))))),"")</f>
        <v/>
      </c>
      <c r="H11" s="237" t="str">
        <f t="shared" si="0"/>
        <v/>
      </c>
      <c r="I11" s="235"/>
      <c r="J11" s="238" t="str">
        <f ca="1">IFERROR(IF($A11="非課税・不課税取引計",SUMIFS(J$9:J10,$N$9:$N10,"非・不")+$R11,IF(AND(A11="小計",COUNTIF($A$9:A10,"小計")&lt;1),SUM($J$9:J10)+R11,IF(AND(A11="小計",COUNTIF($A$9:A10,"小計")&gt;=1),SUM(OFFSET($J$8,LARGE($V$9:V10,1)+1,0,LARGE($V$9:V11,1)-LARGE($V$9:V10,1)-1,1))+R11,IF($A11="１０％対象計",SUMIFS(J$9:J10,$N$9:$N10,"")+$R11-SUMIFS(J$9:J10,$A$9:$A10,"非課税・不課税取引計")-SUMIFS(J$9:J10,$A$9:$A10,"小計")-SUMIFS(J$9:J10,$A$9:$A10,"１０％消費税計")-SUMIFS(J$9:J10,$A$9:$A10,"１０％対象計"),IF($A11="１０％消費税計",ROUND(SUMIFS(J$9:J10,$A$9:$A10,"１０％対象計")/COUNTIF($A$9:$A10,"１０％対象計")*0.1,0)+$R11,IF(A11="値引き",U11,IF($C11="","",IF($D11="","",ROUND(I11*$D11,0)+$R11)))))))),"")</f>
        <v/>
      </c>
      <c r="K11" s="239" t="str">
        <f t="shared" si="1"/>
        <v/>
      </c>
      <c r="L11" s="240" t="str">
        <f t="shared" si="2"/>
        <v/>
      </c>
      <c r="M11" s="234" t="str">
        <f ca="1">IFERROR(IF($A11="非課税・不課税取引計",SUMIFS(M$9:M10,$N$9:$N10,"非・不")+$S11,IF(AND(A11="小計",COUNTIF($A$9:A10,"小計")&lt;1),SUM($M$9:M10)+S11,IF(AND(A11="小計",COUNTIF($A$9:A10,"小計")&gt;=1),SUM(OFFSET($M$8,LARGE($V$9:V10,1)+1,0,LARGE($V$9:V11,1)-LARGE($V$9:V10,1)-1,1))+S11,IF($A11="１０％対象計",SUMIFS(M$9:M10,$N$9:$N10,"")+$S11-SUMIFS(M$9:M10,$A$9:$A10,"非課税・不課税取引計")-SUMIFS(M$9:M10,$A$9:$A10,"小計")-SUMIFS(M$9:M10,$A$9:$A10,"１０％消費税計")-SUMIFS(M$9:M10,$A$9:$A10,"１０％対象計"),IF($A11="１０％消費税計",ROUND(SUMIFS(M$9:M10,$A$9:$A10,"１０％対象計")/COUNTIF($A$9:$A10,"１０％対象計")*0.1,0)+$S11,IF(A11="値引き",E11-G11-J11+S11,IF($C11="","",IF($D11="","",E11-G11-J11+$S11)))))))),"")</f>
        <v/>
      </c>
      <c r="N11" s="241"/>
      <c r="O11" s="242"/>
      <c r="P11" s="248"/>
      <c r="Q11" s="249"/>
      <c r="R11" s="249"/>
      <c r="S11" s="250"/>
      <c r="T11" s="251"/>
      <c r="U11" s="250"/>
      <c r="V11" s="214" t="str">
        <f t="shared" ref="V11:V74" si="3">IF(A11="小計",ROW(A11)-6,"")</f>
        <v/>
      </c>
    </row>
    <row r="12" spans="1:22" ht="19.899999999999999" customHeight="1">
      <c r="A12" s="230"/>
      <c r="B12" s="231"/>
      <c r="C12" s="232"/>
      <c r="D12" s="233"/>
      <c r="E12" s="247" t="str">
        <f ca="1">IFERROR(IF(A12="１０％対象計",SUMIFS($E$9:E11,$N$9:N11,""),IF(A12="非課税・不課税取引計",SUMIFS($E$9:E11,$N$9:N11,"非・不")+P12,IF(A12="8％(軽減)対象計",SUMIFS($E$9:E11,$N$9:N11,"※")+P12,IF(AND(A12="小計",COUNTIF($A$9:A11,"小計")&lt;1),SUM($E$9:E11)+P12,IF(AND(A12="小計",COUNTIF($A$9:A11,"小計")&gt;=1),SUM(OFFSET($E$8,LARGE($V$9:V11,1)+1,0,LARGE($V$9:V12,1)-LARGE($V$9:V11,1)-1,1))+P12,IF(A12="8％対象計",SUMIFS($E$9:E11,$N$9:N11,"")+P12-SUMIFS($E$9:E11,$A$9:A11,"非課税・不課税取引計")-SUMIFS($E$9:E11,$A$9:A11,"小計")-SUMIFS($E$9:E11,$A$9:A11,"8％消費税計")-SUMIFS($E$9:E11,$A$9:A11,"8％対象計")-SUMIFS($E$9:E11,$A$9:A11,"8％(軽減)消費税計")-SUMIFS($E$9:E11,$A$9:A11,"8％(軽減)対象計"),IF(A12="8％消費税計",ROUND(SUMIFS($E$9:E11,$A$9:A11,"8％(軽減)対象計")/COUNTIF($A$9:A11,"8％(軽減)対象計")*0.08,0)+P12,IF(A12="8％消費税計",ROUND(SUMIFS($E$9:E11,$A$9:A11,"8％対象計")/COUNTIF($A$9:A11,"8％対象計")*0.08,0)+P12,IF(AND(A12="値引き",C12="",D12=""),0+P12,IF(C12="","",IF(D12="","",ROUND(C12*D12,0)+P12))))))))))),"")</f>
        <v/>
      </c>
      <c r="F12" s="235"/>
      <c r="G12" s="236" t="str">
        <f ca="1">IFERROR(IF($A12="非課税・不課税取引計",SUMIFS(G$9:G11,$N$9:$N11,"非・不")+$Q12,IF(AND(A12="小計",COUNTIF($A$9:A11,"小計")&lt;1),SUM($G$9:G11)+Q12,IF(AND(A12="小計",COUNTIF($A$9:A11,"小計")&gt;=1),SUM(OFFSET($G$8,LARGE($V$9:V11,1)+1,0,LARGE($V$9:V12,1)-LARGE($V$9:V11,1)-1,1))+Q12,IF($A12="１０％対象計",SUMIFS(G$9:G11,$N$9:$N11,"")+$Q12-SUMIFS(G$9:G11,$A$9:$A11,"非課税・不課税取引計")-SUMIFS(G$9:G11,$A$9:$A11,"小計")-SUMIFS(G$9:G11,$A$9:$A11,"１０％消費税計")-SUMIFS(G$9:G11,$A$9:$A11,"１０％対象計"),IF($A12="１０％消費税計",ROUND(SUMIFS(G$9:G11,$A$9:$A11,"１０％対象計")/COUNTIF($A$9:$A11,"１０％対象計")*0.1,0)+$Q12,IF(A12="値引き",T12,IF($C12="","",IF($D12="","",ROUND(F12*$D12,0)+$Q12)))))))),"")</f>
        <v/>
      </c>
      <c r="H12" s="237" t="str">
        <f t="shared" si="0"/>
        <v/>
      </c>
      <c r="I12" s="235"/>
      <c r="J12" s="238" t="str">
        <f ca="1">IFERROR(IF($A12="非課税・不課税取引計",SUMIFS(J$9:J11,$N$9:$N11,"非・不")+$R12,IF(AND(A12="小計",COUNTIF($A$9:A11,"小計")&lt;1),SUM($J$9:J11)+R12,IF(AND(A12="小計",COUNTIF($A$9:A11,"小計")&gt;=1),SUM(OFFSET($J$8,LARGE($V$9:V11,1)+1,0,LARGE($V$9:V12,1)-LARGE($V$9:V11,1)-1,1))+R12,IF($A12="１０％対象計",SUMIFS(J$9:J11,$N$9:$N11,"")+$R12-SUMIFS(J$9:J11,$A$9:$A11,"非課税・不課税取引計")-SUMIFS(J$9:J11,$A$9:$A11,"小計")-SUMIFS(J$9:J11,$A$9:$A11,"１０％消費税計")-SUMIFS(J$9:J11,$A$9:$A11,"１０％対象計"),IF($A12="１０％消費税計",ROUND(SUMIFS(J$9:J11,$A$9:$A11,"１０％対象計")/COUNTIF($A$9:$A11,"１０％対象計")*0.1,0)+$R12,IF(A12="値引き",U12,IF($C12="","",IF($D12="","",ROUND(I12*$D12,0)+$R12)))))))),"")</f>
        <v/>
      </c>
      <c r="K12" s="239" t="str">
        <f t="shared" si="1"/>
        <v/>
      </c>
      <c r="L12" s="240" t="str">
        <f t="shared" si="2"/>
        <v/>
      </c>
      <c r="M12" s="234" t="str">
        <f ca="1">IFERROR(IF($A12="非課税・不課税取引計",SUMIFS(M$9:M11,$N$9:$N11,"非・不")+$S12,IF(AND(A12="小計",COUNTIF($A$9:A11,"小計")&lt;1),SUM($M$9:M11)+S12,IF(AND(A12="小計",COUNTIF($A$9:A11,"小計")&gt;=1),SUM(OFFSET($M$8,LARGE($V$9:V11,1)+1,0,LARGE($V$9:V12,1)-LARGE($V$9:V11,1)-1,1))+S12,IF($A12="１０％対象計",SUMIFS(M$9:M11,$N$9:$N11,"")+$S12-SUMIFS(M$9:M11,$A$9:$A11,"非課税・不課税取引計")-SUMIFS(M$9:M11,$A$9:$A11,"小計")-SUMIFS(M$9:M11,$A$9:$A11,"１０％消費税計")-SUMIFS(M$9:M11,$A$9:$A11,"１０％対象計"),IF($A12="１０％消費税計",ROUND(SUMIFS(M$9:M11,$A$9:$A11,"１０％対象計")/COUNTIF($A$9:$A11,"１０％対象計")*0.1,0)+$S12,IF(A12="値引き",E12-G12-J12+S12,IF($C12="","",IF($D12="","",E12-G12-J12+$S12)))))))),"")</f>
        <v/>
      </c>
      <c r="N12" s="241"/>
      <c r="O12" s="242"/>
      <c r="P12" s="248"/>
      <c r="Q12" s="249"/>
      <c r="R12" s="249"/>
      <c r="S12" s="250"/>
      <c r="T12" s="252"/>
      <c r="U12" s="253"/>
      <c r="V12" s="214" t="str">
        <f t="shared" si="3"/>
        <v/>
      </c>
    </row>
    <row r="13" spans="1:22" ht="19.899999999999999" customHeight="1">
      <c r="A13" s="230"/>
      <c r="B13" s="231"/>
      <c r="C13" s="232"/>
      <c r="D13" s="233"/>
      <c r="E13" s="247" t="str">
        <f ca="1">IFERROR(IF(A13="１０％対象計",SUMIFS($E$9:E12,$N$9:N12,""),IF(A13="非課税・不課税取引計",SUMIFS($E$9:E12,$N$9:N12,"非・不")+P13,IF(A13="8％(軽減)対象計",SUMIFS($E$9:E12,$N$9:N12,"※")+P13,IF(AND(A13="小計",COUNTIF($A$9:A12,"小計")&lt;1),SUM($E$9:E12)+P13,IF(AND(A13="小計",COUNTIF($A$9:A12,"小計")&gt;=1),SUM(OFFSET($E$8,LARGE($V$9:V12,1)+1,0,LARGE($V$9:V13,1)-LARGE($V$9:V12,1)-1,1))+P13,IF(A13="8％対象計",SUMIFS($E$9:E12,$N$9:N12,"")+P13-SUMIFS($E$9:E12,$A$9:A12,"非課税・不課税取引計")-SUMIFS($E$9:E12,$A$9:A12,"小計")-SUMIFS($E$9:E12,$A$9:A12,"8％消費税計")-SUMIFS($E$9:E12,$A$9:A12,"8％対象計")-SUMIFS($E$9:E12,$A$9:A12,"8％(軽減)消費税計")-SUMIFS($E$9:E12,$A$9:A12,"8％(軽減)対象計"),IF(A13="8％消費税計",ROUND(SUMIFS($E$9:E12,$A$9:A12,"8％(軽減)対象計")/COUNTIF($A$9:A12,"8％(軽減)対象計")*0.08,0)+P13,IF(A13="8％消費税計",ROUND(SUMIFS($E$9:E12,$A$9:A12,"8％対象計")/COUNTIF($A$9:A12,"8％対象計")*0.08,0)+P13,IF(AND(A13="値引き",C13="",D13=""),0+P13,IF(C13="","",IF(D13="","",ROUND(C13*D13,0)+P13))))))))))),"")</f>
        <v/>
      </c>
      <c r="F13" s="235"/>
      <c r="G13" s="236" t="str">
        <f ca="1">IFERROR(IF($A13="非課税・不課税取引計",SUMIFS(G$9:G12,$N$9:$N12,"非・不")+$Q13,IF(AND(A13="小計",COUNTIF($A$9:A12,"小計")&lt;1),SUM($G$9:G12)+Q13,IF(AND(A13="小計",COUNTIF($A$9:A12,"小計")&gt;=1),SUM(OFFSET($G$8,LARGE($V$9:V12,1)+1,0,LARGE($V$9:V13,1)-LARGE($V$9:V12,1)-1,1))+Q13,IF($A13="１０％対象計",SUMIFS(G$9:G12,$N$9:$N12,"")+$Q13-SUMIFS(G$9:G12,$A$9:$A12,"非課税・不課税取引計")-SUMIFS(G$9:G12,$A$9:$A12,"小計")-SUMIFS(G$9:G12,$A$9:$A12,"１０％消費税計")-SUMIFS(G$9:G12,$A$9:$A12,"１０％対象計"),IF($A13="１０％消費税計",ROUND(SUMIFS(G$9:G12,$A$9:$A12,"１０％対象計")/COUNTIF($A$9:$A12,"１０％対象計")*0.1,0)+$Q13,IF(A13="値引き",T13,IF($C13="","",IF($D13="","",ROUND(F13*$D13,0)+$Q13)))))))),"")</f>
        <v/>
      </c>
      <c r="H13" s="237" t="str">
        <f t="shared" si="0"/>
        <v/>
      </c>
      <c r="I13" s="235"/>
      <c r="J13" s="238" t="str">
        <f ca="1">IFERROR(IF($A13="非課税・不課税取引計",SUMIFS(J$9:J12,$N$9:$N12,"非・不")+$R13,IF(AND(A13="小計",COUNTIF($A$9:A12,"小計")&lt;1),SUM($J$9:J12)+R13,IF(AND(A13="小計",COUNTIF($A$9:A12,"小計")&gt;=1),SUM(OFFSET($J$8,LARGE($V$9:V12,1)+1,0,LARGE($V$9:V13,1)-LARGE($V$9:V12,1)-1,1))+R13,IF($A13="１０％対象計",SUMIFS(J$9:J12,$N$9:$N12,"")+$R13-SUMIFS(J$9:J12,$A$9:$A12,"非課税・不課税取引計")-SUMIFS(J$9:J12,$A$9:$A12,"小計")-SUMIFS(J$9:J12,$A$9:$A12,"１０％消費税計")-SUMIFS(J$9:J12,$A$9:$A12,"１０％対象計"),IF($A13="１０％消費税計",ROUND(SUMIFS(J$9:J12,$A$9:$A12,"１０％対象計")/COUNTIF($A$9:$A12,"１０％対象計")*0.1,0)+$R13,IF(A13="値引き",U13,IF($C13="","",IF($D13="","",ROUND(I13*$D13,0)+$R13)))))))),"")</f>
        <v/>
      </c>
      <c r="K13" s="239" t="str">
        <f t="shared" si="1"/>
        <v/>
      </c>
      <c r="L13" s="240" t="str">
        <f t="shared" si="2"/>
        <v/>
      </c>
      <c r="M13" s="234" t="str">
        <f ca="1">IFERROR(IF($A13="非課税・不課税取引計",SUMIFS(M$9:M12,$N$9:$N12,"非・不")+$S13,IF(AND(A13="小計",COUNTIF($A$9:A12,"小計")&lt;1),SUM($M$9:M12)+S13,IF(AND(A13="小計",COUNTIF($A$9:A12,"小計")&gt;=1),SUM(OFFSET($M$8,LARGE($V$9:V12,1)+1,0,LARGE($V$9:V13,1)-LARGE($V$9:V12,1)-1,1))+S13,IF($A13="１０％対象計",SUMIFS(M$9:M12,$N$9:$N12,"")+$S13-SUMIFS(M$9:M12,$A$9:$A12,"非課税・不課税取引計")-SUMIFS(M$9:M12,$A$9:$A12,"小計")-SUMIFS(M$9:M12,$A$9:$A12,"１０％消費税計")-SUMIFS(M$9:M12,$A$9:$A12,"１０％対象計"),IF($A13="１０％消費税計",ROUND(SUMIFS(M$9:M12,$A$9:$A12,"１０％対象計")/COUNTIF($A$9:$A12,"１０％対象計")*0.1,0)+$S13,IF(A13="値引き",E13-G13-J13+S13,IF($C13="","",IF($D13="","",E13-G13-J13+$S13)))))))),"")</f>
        <v/>
      </c>
      <c r="N13" s="241"/>
      <c r="O13" s="242"/>
      <c r="P13" s="248"/>
      <c r="Q13" s="249"/>
      <c r="R13" s="249"/>
      <c r="S13" s="250"/>
      <c r="T13" s="252"/>
      <c r="U13" s="253"/>
      <c r="V13" s="214" t="str">
        <f t="shared" si="3"/>
        <v/>
      </c>
    </row>
    <row r="14" spans="1:22" ht="19.899999999999999" customHeight="1">
      <c r="A14" s="230"/>
      <c r="B14" s="231"/>
      <c r="C14" s="232"/>
      <c r="D14" s="233"/>
      <c r="E14" s="247" t="str">
        <f ca="1">IFERROR(IF(A14="１０％対象計",SUMIFS($E$9:E13,$N$9:N13,""),IF(A14="非課税・不課税取引計",SUMIFS($E$9:E13,$N$9:N13,"非・不")+P14,IF(A14="8％(軽減)対象計",SUMIFS($E$9:E13,$N$9:N13,"※")+P14,IF(AND(A14="小計",COUNTIF($A$9:A13,"小計")&lt;1),SUM($E$9:E13)+P14,IF(AND(A14="小計",COUNTIF($A$9:A13,"小計")&gt;=1),SUM(OFFSET($E$8,LARGE($V$9:V13,1)+1,0,LARGE($V$9:V14,1)-LARGE($V$9:V13,1)-1,1))+P14,IF(A14="8％対象計",SUMIFS($E$9:E13,$N$9:N13,"")+P14-SUMIFS($E$9:E13,$A$9:A13,"非課税・不課税取引計")-SUMIFS($E$9:E13,$A$9:A13,"小計")-SUMIFS($E$9:E13,$A$9:A13,"8％消費税計")-SUMIFS($E$9:E13,$A$9:A13,"8％対象計")-SUMIFS($E$9:E13,$A$9:A13,"8％(軽減)消費税計")-SUMIFS($E$9:E13,$A$9:A13,"8％(軽減)対象計"),IF(A14="8％消費税計",ROUND(SUMIFS($E$9:E13,$A$9:A13,"8％(軽減)対象計")/COUNTIF($A$9:A13,"8％(軽減)対象計")*0.08,0)+P14,IF(A14="8％消費税計",ROUND(SUMIFS($E$9:E13,$A$9:A13,"8％対象計")/COUNTIF($A$9:A13,"8％対象計")*0.08,0)+P14,IF(AND(A14="値引き",C14="",D14=""),0+P14,IF(C14="","",IF(D14="","",ROUND(C14*D14,0)+P14))))))))))),"")</f>
        <v/>
      </c>
      <c r="F14" s="235"/>
      <c r="G14" s="236" t="str">
        <f ca="1">IFERROR(IF($A14="非課税・不課税取引計",SUMIFS(G$9:G13,$N$9:$N13,"非・不")+$Q14,IF(AND(A14="小計",COUNTIF($A$9:A13,"小計")&lt;1),SUM($G$9:G13)+Q14,IF(AND(A14="小計",COUNTIF($A$9:A13,"小計")&gt;=1),SUM(OFFSET($G$8,LARGE($V$9:V13,1)+1,0,LARGE($V$9:V14,1)-LARGE($V$9:V13,1)-1,1))+Q14,IF($A14="１０％対象計",SUMIFS(G$9:G13,$N$9:$N13,"")+$Q14-SUMIFS(G$9:G13,$A$9:$A13,"非課税・不課税取引計")-SUMIFS(G$9:G13,$A$9:$A13,"小計")-SUMIFS(G$9:G13,$A$9:$A13,"１０％消費税計")-SUMIFS(G$9:G13,$A$9:$A13,"１０％対象計"),IF($A14="１０％消費税計",ROUND(SUMIFS(G$9:G13,$A$9:$A13,"１０％対象計")/COUNTIF($A$9:$A13,"１０％対象計")*0.1,0)+$Q14,IF(A14="値引き",T14,IF($C14="","",IF($D14="","",ROUND(F14*$D14,0)+$Q14)))))))),"")</f>
        <v/>
      </c>
      <c r="H14" s="237" t="str">
        <f t="shared" si="0"/>
        <v/>
      </c>
      <c r="I14" s="235"/>
      <c r="J14" s="238" t="str">
        <f ca="1">IFERROR(IF($A14="非課税・不課税取引計",SUMIFS(J$9:J13,$N$9:$N13,"非・不")+$R14,IF(AND(A14="小計",COUNTIF($A$9:A13,"小計")&lt;1),SUM($J$9:J13)+R14,IF(AND(A14="小計",COUNTIF($A$9:A13,"小計")&gt;=1),SUM(OFFSET($J$8,LARGE($V$9:V13,1)+1,0,LARGE($V$9:V14,1)-LARGE($V$9:V13,1)-1,1))+R14,IF($A14="１０％対象計",SUMIFS(J$9:J13,$N$9:$N13,"")+$R14-SUMIFS(J$9:J13,$A$9:$A13,"非課税・不課税取引計")-SUMIFS(J$9:J13,$A$9:$A13,"小計")-SUMIFS(J$9:J13,$A$9:$A13,"１０％消費税計")-SUMIFS(J$9:J13,$A$9:$A13,"１０％対象計"),IF($A14="１０％消費税計",ROUND(SUMIFS(J$9:J13,$A$9:$A13,"１０％対象計")/COUNTIF($A$9:$A13,"１０％対象計")*0.1,0)+$R14,IF(A14="値引き",U14,IF($C14="","",IF($D14="","",ROUND(I14*$D14,0)+$R14)))))))),"")</f>
        <v/>
      </c>
      <c r="K14" s="239" t="str">
        <f t="shared" si="1"/>
        <v/>
      </c>
      <c r="L14" s="240" t="str">
        <f t="shared" si="2"/>
        <v/>
      </c>
      <c r="M14" s="234" t="str">
        <f ca="1">IFERROR(IF($A14="非課税・不課税取引計",SUMIFS(M$9:M13,$N$9:$N13,"非・不")+$S14,IF(AND(A14="小計",COUNTIF($A$9:A13,"小計")&lt;1),SUM($M$9:M13)+S14,IF(AND(A14="小計",COUNTIF($A$9:A13,"小計")&gt;=1),SUM(OFFSET($M$8,LARGE($V$9:V13,1)+1,0,LARGE($V$9:V14,1)-LARGE($V$9:V13,1)-1,1))+S14,IF($A14="１０％対象計",SUMIFS(M$9:M13,$N$9:$N13,"")+$S14-SUMIFS(M$9:M13,$A$9:$A13,"非課税・不課税取引計")-SUMIFS(M$9:M13,$A$9:$A13,"小計")-SUMIFS(M$9:M13,$A$9:$A13,"１０％消費税計")-SUMIFS(M$9:M13,$A$9:$A13,"１０％対象計"),IF($A14="１０％消費税計",ROUND(SUMIFS(M$9:M13,$A$9:$A13,"１０％対象計")/COUNTIF($A$9:$A13,"１０％対象計")*0.1,0)+$S14,IF(A14="値引き",E14-G14-J14+S14,IF($C14="","",IF($D14="","",E14-G14-J14+$S14)))))))),"")</f>
        <v/>
      </c>
      <c r="N14" s="241"/>
      <c r="O14" s="242"/>
      <c r="P14" s="248"/>
      <c r="Q14" s="249"/>
      <c r="R14" s="249"/>
      <c r="S14" s="250"/>
      <c r="T14" s="252"/>
      <c r="U14" s="253"/>
      <c r="V14" s="214" t="str">
        <f t="shared" si="3"/>
        <v/>
      </c>
    </row>
    <row r="15" spans="1:22" ht="19.899999999999999" customHeight="1">
      <c r="A15" s="230"/>
      <c r="B15" s="231"/>
      <c r="C15" s="232"/>
      <c r="D15" s="233"/>
      <c r="E15" s="247" t="str">
        <f ca="1">IFERROR(IF(A15="１０％対象計",SUMIFS($E$9:E14,$N$9:N14,""),IF(A15="非課税・不課税取引計",SUMIFS($E$9:E14,$N$9:N14,"非・不")+P15,IF(A15="8％(軽減)対象計",SUMIFS($E$9:E14,$N$9:N14,"※")+P15,IF(AND(A15="小計",COUNTIF($A$9:A14,"小計")&lt;1),SUM($E$9:E14)+P15,IF(AND(A15="小計",COUNTIF($A$9:A14,"小計")&gt;=1),SUM(OFFSET($E$8,LARGE($V$9:V14,1)+1,0,LARGE($V$9:V15,1)-LARGE($V$9:V14,1)-1,1))+P15,IF(A15="8％対象計",SUMIFS($E$9:E14,$N$9:N14,"")+P15-SUMIFS($E$9:E14,$A$9:A14,"非課税・不課税取引計")-SUMIFS($E$9:E14,$A$9:A14,"小計")-SUMIFS($E$9:E14,$A$9:A14,"8％消費税計")-SUMIFS($E$9:E14,$A$9:A14,"8％対象計")-SUMIFS($E$9:E14,$A$9:A14,"8％(軽減)消費税計")-SUMIFS($E$9:E14,$A$9:A14,"8％(軽減)対象計"),IF(A15="8％消費税計",ROUND(SUMIFS($E$9:E14,$A$9:A14,"8％(軽減)対象計")/COUNTIF($A$9:A14,"8％(軽減)対象計")*0.08,0)+P15,IF(A15="8％消費税計",ROUND(SUMIFS($E$9:E14,$A$9:A14,"8％対象計")/COUNTIF($A$9:A14,"8％対象計")*0.08,0)+P15,IF(AND(A15="値引き",C15="",D15=""),0+P15,IF(C15="","",IF(D15="","",ROUND(C15*D15,0)+P15))))))))))),"")</f>
        <v/>
      </c>
      <c r="F15" s="235"/>
      <c r="G15" s="236" t="str">
        <f ca="1">IFERROR(IF($A15="非課税・不課税取引計",SUMIFS(G$9:G14,$N$9:$N14,"非・不")+$Q15,IF(AND(A15="小計",COUNTIF($A$9:A14,"小計")&lt;1),SUM($G$9:G14)+Q15,IF(AND(A15="小計",COUNTIF($A$9:A14,"小計")&gt;=1),SUM(OFFSET($G$8,LARGE($V$9:V14,1)+1,0,LARGE($V$9:V15,1)-LARGE($V$9:V14,1)-1,1))+Q15,IF($A15="１０％対象計",SUMIFS(G$9:G14,$N$9:$N14,"")+$Q15-SUMIFS(G$9:G14,$A$9:$A14,"非課税・不課税取引計")-SUMIFS(G$9:G14,$A$9:$A14,"小計")-SUMIFS(G$9:G14,$A$9:$A14,"１０％消費税計")-SUMIFS(G$9:G14,$A$9:$A14,"１０％対象計"),IF($A15="１０％消費税計",ROUND(SUMIFS(G$9:G14,$A$9:$A14,"１０％対象計")/COUNTIF($A$9:$A14,"１０％対象計")*0.1,0)+$Q15,IF(A15="値引き",T15,IF($C15="","",IF($D15="","",ROUND(F15*$D15,0)+$Q15)))))))),"")</f>
        <v/>
      </c>
      <c r="H15" s="237" t="str">
        <f t="shared" si="0"/>
        <v/>
      </c>
      <c r="I15" s="235"/>
      <c r="J15" s="238" t="str">
        <f ca="1">IFERROR(IF($A15="非課税・不課税取引計",SUMIFS(J$9:J14,$N$9:$N14,"非・不")+$R15,IF(AND(A15="小計",COUNTIF($A$9:A14,"小計")&lt;1),SUM($J$9:J14)+R15,IF(AND(A15="小計",COUNTIF($A$9:A14,"小計")&gt;=1),SUM(OFFSET($J$8,LARGE($V$9:V14,1)+1,0,LARGE($V$9:V15,1)-LARGE($V$9:V14,1)-1,1))+R15,IF($A15="１０％対象計",SUMIFS(J$9:J14,$N$9:$N14,"")+$R15-SUMIFS(J$9:J14,$A$9:$A14,"非課税・不課税取引計")-SUMIFS(J$9:J14,$A$9:$A14,"小計")-SUMIFS(J$9:J14,$A$9:$A14,"１０％消費税計")-SUMIFS(J$9:J14,$A$9:$A14,"１０％対象計"),IF($A15="１０％消費税計",ROUND(SUMIFS(J$9:J14,$A$9:$A14,"１０％対象計")/COUNTIF($A$9:$A14,"１０％対象計")*0.1,0)+$R15,IF(A15="値引き",U15,IF($C15="","",IF($D15="","",ROUND(I15*$D15,0)+$R15)))))))),"")</f>
        <v/>
      </c>
      <c r="K15" s="239" t="str">
        <f t="shared" si="1"/>
        <v/>
      </c>
      <c r="L15" s="240" t="str">
        <f t="shared" si="2"/>
        <v/>
      </c>
      <c r="M15" s="234" t="str">
        <f ca="1">IFERROR(IF($A15="非課税・不課税取引計",SUMIFS(M$9:M14,$N$9:$N14,"非・不")+$S15,IF(AND(A15="小計",COUNTIF($A$9:A14,"小計")&lt;1),SUM($M$9:M14)+S15,IF(AND(A15="小計",COUNTIF($A$9:A14,"小計")&gt;=1),SUM(OFFSET($M$8,LARGE($V$9:V14,1)+1,0,LARGE($V$9:V15,1)-LARGE($V$9:V14,1)-1,1))+S15,IF($A15="１０％対象計",SUMIFS(M$9:M14,$N$9:$N14,"")+$S15-SUMIFS(M$9:M14,$A$9:$A14,"非課税・不課税取引計")-SUMIFS(M$9:M14,$A$9:$A14,"小計")-SUMIFS(M$9:M14,$A$9:$A14,"１０％消費税計")-SUMIFS(M$9:M14,$A$9:$A14,"１０％対象計"),IF($A15="１０％消費税計",ROUND(SUMIFS(M$9:M14,$A$9:$A14,"１０％対象計")/COUNTIF($A$9:$A14,"１０％対象計")*0.1,0)+$S15,IF(A15="値引き",E15-G15-J15+S15,IF($C15="","",IF($D15="","",E15-G15-J15+$S15)))))))),"")</f>
        <v/>
      </c>
      <c r="N15" s="241"/>
      <c r="O15" s="242"/>
      <c r="P15" s="248"/>
      <c r="Q15" s="249"/>
      <c r="R15" s="249"/>
      <c r="S15" s="250"/>
      <c r="T15" s="252"/>
      <c r="U15" s="253"/>
      <c r="V15" s="214" t="str">
        <f t="shared" si="3"/>
        <v/>
      </c>
    </row>
    <row r="16" spans="1:22" ht="19.899999999999999" customHeight="1">
      <c r="A16" s="230"/>
      <c r="B16" s="231"/>
      <c r="C16" s="232"/>
      <c r="D16" s="233"/>
      <c r="E16" s="247" t="str">
        <f ca="1">IFERROR(IF(A16="１０％対象計",SUMIFS($E$9:E15,$N$9:N15,""),IF(A16="非課税・不課税取引計",SUMIFS($E$9:E15,$N$9:N15,"非・不")+P16,IF(A16="8％(軽減)対象計",SUMIFS($E$9:E15,$N$9:N15,"※")+P16,IF(AND(A16="小計",COUNTIF($A$9:A15,"小計")&lt;1),SUM($E$9:E15)+P16,IF(AND(A16="小計",COUNTIF($A$9:A15,"小計")&gt;=1),SUM(OFFSET($E$8,LARGE($V$9:V15,1)+1,0,LARGE($V$9:V16,1)-LARGE($V$9:V15,1)-1,1))+P16,IF(A16="8％対象計",SUMIFS($E$9:E15,$N$9:N15,"")+P16-SUMIFS($E$9:E15,$A$9:A15,"非課税・不課税取引計")-SUMIFS($E$9:E15,$A$9:A15,"小計")-SUMIFS($E$9:E15,$A$9:A15,"8％消費税計")-SUMIFS($E$9:E15,$A$9:A15,"8％対象計")-SUMIFS($E$9:E15,$A$9:A15,"8％(軽減)消費税計")-SUMIFS($E$9:E15,$A$9:A15,"8％(軽減)対象計"),IF(A16="8％消費税計",ROUND(SUMIFS($E$9:E15,$A$9:A15,"8％(軽減)対象計")/COUNTIF($A$9:A15,"8％(軽減)対象計")*0.08,0)+P16,IF(A16="8％消費税計",ROUND(SUMIFS($E$9:E15,$A$9:A15,"8％対象計")/COUNTIF($A$9:A15,"8％対象計")*0.08,0)+P16,IF(AND(A16="値引き",C16="",D16=""),0+P16,IF(C16="","",IF(D16="","",ROUND(C16*D16,0)+P16))))))))))),"")</f>
        <v/>
      </c>
      <c r="F16" s="235"/>
      <c r="G16" s="236" t="str">
        <f ca="1">IFERROR(IF($A16="非課税・不課税取引計",SUMIFS(G$9:G15,$N$9:$N15,"非・不")+$Q16,IF(AND(A16="小計",COUNTIF($A$9:A15,"小計")&lt;1),SUM($G$9:G15)+Q16,IF(AND(A16="小計",COUNTIF($A$9:A15,"小計")&gt;=1),SUM(OFFSET($G$8,LARGE($V$9:V15,1)+1,0,LARGE($V$9:V16,1)-LARGE($V$9:V15,1)-1,1))+Q16,IF($A16="１０％対象計",SUMIFS(G$9:G15,$N$9:$N15,"")+$Q16-SUMIFS(G$9:G15,$A$9:$A15,"非課税・不課税取引計")-SUMIFS(G$9:G15,$A$9:$A15,"小計")-SUMIFS(G$9:G15,$A$9:$A15,"１０％消費税計")-SUMIFS(G$9:G15,$A$9:$A15,"１０％対象計"),IF($A16="１０％消費税計",ROUND(SUMIFS(G$9:G15,$A$9:$A15,"１０％対象計")/COUNTIF($A$9:$A15,"１０％対象計")*0.1,0)+$Q16,IF(A16="値引き",T16,IF($C16="","",IF($D16="","",ROUND(F16*$D16,0)+$Q16)))))))),"")</f>
        <v/>
      </c>
      <c r="H16" s="237" t="str">
        <f t="shared" si="0"/>
        <v/>
      </c>
      <c r="I16" s="235"/>
      <c r="J16" s="238" t="str">
        <f ca="1">IFERROR(IF($A16="非課税・不課税取引計",SUMIFS(J$9:J15,$N$9:$N15,"非・不")+$R16,IF(AND(A16="小計",COUNTIF($A$9:A15,"小計")&lt;1),SUM($J$9:J15)+R16,IF(AND(A16="小計",COUNTIF($A$9:A15,"小計")&gt;=1),SUM(OFFSET($J$8,LARGE($V$9:V15,1)+1,0,LARGE($V$9:V16,1)-LARGE($V$9:V15,1)-1,1))+R16,IF($A16="１０％対象計",SUMIFS(J$9:J15,$N$9:$N15,"")+$R16-SUMIFS(J$9:J15,$A$9:$A15,"非課税・不課税取引計")-SUMIFS(J$9:J15,$A$9:$A15,"小計")-SUMIFS(J$9:J15,$A$9:$A15,"１０％消費税計")-SUMIFS(J$9:J15,$A$9:$A15,"１０％対象計"),IF($A16="１０％消費税計",ROUND(SUMIFS(J$9:J15,$A$9:$A15,"１０％対象計")/COUNTIF($A$9:$A15,"１０％対象計")*0.1,0)+$R16,IF(A16="値引き",U16,IF($C16="","",IF($D16="","",ROUND(I16*$D16,0)+$R16)))))))),"")</f>
        <v/>
      </c>
      <c r="K16" s="239" t="str">
        <f t="shared" si="1"/>
        <v/>
      </c>
      <c r="L16" s="240" t="str">
        <f t="shared" si="2"/>
        <v/>
      </c>
      <c r="M16" s="234" t="str">
        <f ca="1">IFERROR(IF($A16="非課税・不課税取引計",SUMIFS(M$9:M15,$N$9:$N15,"非・不")+$S16,IF(AND(A16="小計",COUNTIF($A$9:A15,"小計")&lt;1),SUM($M$9:M15)+S16,IF(AND(A16="小計",COUNTIF($A$9:A15,"小計")&gt;=1),SUM(OFFSET($M$8,LARGE($V$9:V15,1)+1,0,LARGE($V$9:V16,1)-LARGE($V$9:V15,1)-1,1))+S16,IF($A16="１０％対象計",SUMIFS(M$9:M15,$N$9:$N15,"")+$S16-SUMIFS(M$9:M15,$A$9:$A15,"非課税・不課税取引計")-SUMIFS(M$9:M15,$A$9:$A15,"小計")-SUMIFS(M$9:M15,$A$9:$A15,"１０％消費税計")-SUMIFS(M$9:M15,$A$9:$A15,"１０％対象計"),IF($A16="１０％消費税計",ROUND(SUMIFS(M$9:M15,$A$9:$A15,"１０％対象計")/COUNTIF($A$9:$A15,"１０％対象計")*0.1,0)+$S16,IF(A16="値引き",E16-G16-J16+S16,IF($C16="","",IF($D16="","",E16-G16-J16+$S16)))))))),"")</f>
        <v/>
      </c>
      <c r="N16" s="241"/>
      <c r="O16" s="242"/>
      <c r="P16" s="248"/>
      <c r="Q16" s="249"/>
      <c r="R16" s="249"/>
      <c r="S16" s="250"/>
      <c r="T16" s="252"/>
      <c r="U16" s="253"/>
      <c r="V16" s="214" t="str">
        <f t="shared" si="3"/>
        <v/>
      </c>
    </row>
    <row r="17" spans="1:22" ht="19.899999999999999" customHeight="1">
      <c r="A17" s="230"/>
      <c r="B17" s="231"/>
      <c r="C17" s="232"/>
      <c r="D17" s="233"/>
      <c r="E17" s="247" t="str">
        <f ca="1">IFERROR(IF(A17="１０％対象計",SUMIFS($E$9:E16,$N$9:N16,""),IF(A17="非課税・不課税取引計",SUMIFS($E$9:E16,$N$9:N16,"非・不")+P17,IF(A17="8％(軽減)対象計",SUMIFS($E$9:E16,$N$9:N16,"※")+P17,IF(AND(A17="小計",COUNTIF($A$9:A16,"小計")&lt;1),SUM($E$9:E16)+P17,IF(AND(A17="小計",COUNTIF($A$9:A16,"小計")&gt;=1),SUM(OFFSET($E$8,LARGE($V$9:V16,1)+1,0,LARGE($V$9:V17,1)-LARGE($V$9:V16,1)-1,1))+P17,IF(A17="8％対象計",SUMIFS($E$9:E16,$N$9:N16,"")+P17-SUMIFS($E$9:E16,$A$9:A16,"非課税・不課税取引計")-SUMIFS($E$9:E16,$A$9:A16,"小計")-SUMIFS($E$9:E16,$A$9:A16,"8％消費税計")-SUMIFS($E$9:E16,$A$9:A16,"8％対象計")-SUMIFS($E$9:E16,$A$9:A16,"8％(軽減)消費税計")-SUMIFS($E$9:E16,$A$9:A16,"8％(軽減)対象計"),IF(A17="8％消費税計",ROUND(SUMIFS($E$9:E16,$A$9:A16,"8％(軽減)対象計")/COUNTIF($A$9:A16,"8％(軽減)対象計")*0.08,0)+P17,IF(A17="8％消費税計",ROUND(SUMIFS($E$9:E16,$A$9:A16,"8％対象計")/COUNTIF($A$9:A16,"8％対象計")*0.08,0)+P17,IF(AND(A17="値引き",C17="",D17=""),0+P17,IF(C17="","",IF(D17="","",ROUND(C17*D17,0)+P17))))))))))),"")</f>
        <v/>
      </c>
      <c r="F17" s="235"/>
      <c r="G17" s="236" t="str">
        <f ca="1">IFERROR(IF($A17="非課税・不課税取引計",SUMIFS(G$9:G16,$N$9:$N16,"非・不")+$Q17,IF(AND(A17="小計",COUNTIF($A$9:A16,"小計")&lt;1),SUM($G$9:G16)+Q17,IF(AND(A17="小計",COUNTIF($A$9:A16,"小計")&gt;=1),SUM(OFFSET($G$8,LARGE($V$9:V16,1)+1,0,LARGE($V$9:V17,1)-LARGE($V$9:V16,1)-1,1))+Q17,IF($A17="１０％対象計",SUMIFS(G$9:G16,$N$9:$N16,"")+$Q17-SUMIFS(G$9:G16,$A$9:$A16,"非課税・不課税取引計")-SUMIFS(G$9:G16,$A$9:$A16,"小計")-SUMIFS(G$9:G16,$A$9:$A16,"１０％消費税計")-SUMIFS(G$9:G16,$A$9:$A16,"１０％対象計"),IF($A17="１０％消費税計",ROUND(SUMIFS(G$9:G16,$A$9:$A16,"１０％対象計")/COUNTIF($A$9:$A16,"１０％対象計")*0.1,0)+$Q17,IF(A17="値引き",T17,IF($C17="","",IF($D17="","",ROUND(F17*$D17,0)+$Q17)))))))),"")</f>
        <v/>
      </c>
      <c r="H17" s="237" t="str">
        <f t="shared" si="0"/>
        <v/>
      </c>
      <c r="I17" s="235"/>
      <c r="J17" s="238" t="str">
        <f ca="1">IFERROR(IF($A17="非課税・不課税取引計",SUMIFS(J$9:J16,$N$9:$N16,"非・不")+$R17,IF(AND(A17="小計",COUNTIF($A$9:A16,"小計")&lt;1),SUM($J$9:J16)+R17,IF(AND(A17="小計",COUNTIF($A$9:A16,"小計")&gt;=1),SUM(OFFSET($J$8,LARGE($V$9:V16,1)+1,0,LARGE($V$9:V17,1)-LARGE($V$9:V16,1)-1,1))+R17,IF($A17="１０％対象計",SUMIFS(J$9:J16,$N$9:$N16,"")+$R17-SUMIFS(J$9:J16,$A$9:$A16,"非課税・不課税取引計")-SUMIFS(J$9:J16,$A$9:$A16,"小計")-SUMIFS(J$9:J16,$A$9:$A16,"１０％消費税計")-SUMIFS(J$9:J16,$A$9:$A16,"１０％対象計"),IF($A17="１０％消費税計",ROUND(SUMIFS(J$9:J16,$A$9:$A16,"１０％対象計")/COUNTIF($A$9:$A16,"１０％対象計")*0.1,0)+$R17,IF(A17="値引き",U17,IF($C17="","",IF($D17="","",ROUND(I17*$D17,0)+$R17)))))))),"")</f>
        <v/>
      </c>
      <c r="K17" s="239" t="str">
        <f t="shared" si="1"/>
        <v/>
      </c>
      <c r="L17" s="240" t="str">
        <f t="shared" si="2"/>
        <v/>
      </c>
      <c r="M17" s="234" t="str">
        <f ca="1">IFERROR(IF($A17="非課税・不課税取引計",SUMIFS(M$9:M16,$N$9:$N16,"非・不")+$S17,IF(AND(A17="小計",COUNTIF($A$9:A16,"小計")&lt;1),SUM($M$9:M16)+S17,IF(AND(A17="小計",COUNTIF($A$9:A16,"小計")&gt;=1),SUM(OFFSET($M$8,LARGE($V$9:V16,1)+1,0,LARGE($V$9:V17,1)-LARGE($V$9:V16,1)-1,1))+S17,IF($A17="１０％対象計",SUMIFS(M$9:M16,$N$9:$N16,"")+$S17-SUMIFS(M$9:M16,$A$9:$A16,"非課税・不課税取引計")-SUMIFS(M$9:M16,$A$9:$A16,"小計")-SUMIFS(M$9:M16,$A$9:$A16,"１０％消費税計")-SUMIFS(M$9:M16,$A$9:$A16,"１０％対象計"),IF($A17="１０％消費税計",ROUND(SUMIFS(M$9:M16,$A$9:$A16,"１０％対象計")/COUNTIF($A$9:$A16,"１０％対象計")*0.1,0)+$S17,IF(A17="値引き",E17-G17-J17+S17,IF($C17="","",IF($D17="","",E17-G17-J17+$S17)))))))),"")</f>
        <v/>
      </c>
      <c r="N17" s="241"/>
      <c r="O17" s="242"/>
      <c r="P17" s="248"/>
      <c r="Q17" s="249"/>
      <c r="R17" s="249"/>
      <c r="S17" s="250"/>
      <c r="T17" s="252"/>
      <c r="U17" s="253"/>
      <c r="V17" s="214" t="str">
        <f t="shared" si="3"/>
        <v/>
      </c>
    </row>
    <row r="18" spans="1:22" ht="19.899999999999999" customHeight="1">
      <c r="A18" s="230"/>
      <c r="B18" s="231"/>
      <c r="C18" s="232"/>
      <c r="D18" s="233"/>
      <c r="E18" s="247" t="str">
        <f ca="1">IFERROR(IF(A18="１０％対象計",SUMIFS($E$9:E17,$N$9:N17,""),IF(A18="非課税・不課税取引計",SUMIFS($E$9:E17,$N$9:N17,"非・不")+P18,IF(A18="8％(軽減)対象計",SUMIFS($E$9:E17,$N$9:N17,"※")+P18,IF(AND(A18="小計",COUNTIF($A$9:A17,"小計")&lt;1),SUM($E$9:E17)+P18,IF(AND(A18="小計",COUNTIF($A$9:A17,"小計")&gt;=1),SUM(OFFSET($E$8,LARGE($V$9:V17,1)+1,0,LARGE($V$9:V18,1)-LARGE($V$9:V17,1)-1,1))+P18,IF(A18="8％対象計",SUMIFS($E$9:E17,$N$9:N17,"")+P18-SUMIFS($E$9:E17,$A$9:A17,"非課税・不課税取引計")-SUMIFS($E$9:E17,$A$9:A17,"小計")-SUMIFS($E$9:E17,$A$9:A17,"8％消費税計")-SUMIFS($E$9:E17,$A$9:A17,"8％対象計")-SUMIFS($E$9:E17,$A$9:A17,"8％(軽減)消費税計")-SUMIFS($E$9:E17,$A$9:A17,"8％(軽減)対象計"),IF(A18="8％消費税計",ROUND(SUMIFS($E$9:E17,$A$9:A17,"8％(軽減)対象計")/COUNTIF($A$9:A17,"8％(軽減)対象計")*0.08,0)+P18,IF(A18="8％消費税計",ROUND(SUMIFS($E$9:E17,$A$9:A17,"8％対象計")/COUNTIF($A$9:A17,"8％対象計")*0.08,0)+P18,IF(AND(A18="値引き",C18="",D18=""),0+P18,IF(C18="","",IF(D18="","",ROUND(C18*D18,0)+P18))))))))))),"")</f>
        <v/>
      </c>
      <c r="F18" s="235"/>
      <c r="G18" s="236" t="str">
        <f ca="1">IFERROR(IF($A18="非課税・不課税取引計",SUMIFS(G$9:G17,$N$9:$N17,"非・不")+$Q18,IF(AND(A18="小計",COUNTIF($A$9:A17,"小計")&lt;1),SUM($G$9:G17)+Q18,IF(AND(A18="小計",COUNTIF($A$9:A17,"小計")&gt;=1),SUM(OFFSET($G$8,LARGE($V$9:V17,1)+1,0,LARGE($V$9:V18,1)-LARGE($V$9:V17,1)-1,1))+Q18,IF($A18="１０％対象計",SUMIFS(G$9:G17,$N$9:$N17,"")+$Q18-SUMIFS(G$9:G17,$A$9:$A17,"非課税・不課税取引計")-SUMIFS(G$9:G17,$A$9:$A17,"小計")-SUMIFS(G$9:G17,$A$9:$A17,"１０％消費税計")-SUMIFS(G$9:G17,$A$9:$A17,"１０％対象計"),IF($A18="１０％消費税計",ROUND(SUMIFS(G$9:G17,$A$9:$A17,"１０％対象計")/COUNTIF($A$9:$A17,"１０％対象計")*0.1,0)+$Q18,IF(A18="値引き",T18,IF($C18="","",IF($D18="","",ROUND(F18*$D18,0)+$Q18)))))))),"")</f>
        <v/>
      </c>
      <c r="H18" s="237" t="str">
        <f t="shared" si="0"/>
        <v/>
      </c>
      <c r="I18" s="235"/>
      <c r="J18" s="238" t="str">
        <f ca="1">IFERROR(IF($A18="非課税・不課税取引計",SUMIFS(J$9:J17,$N$9:$N17,"非・不")+$R18,IF(AND(A18="小計",COUNTIF($A$9:A17,"小計")&lt;1),SUM($J$9:J17)+R18,IF(AND(A18="小計",COUNTIF($A$9:A17,"小計")&gt;=1),SUM(OFFSET($J$8,LARGE($V$9:V17,1)+1,0,LARGE($V$9:V18,1)-LARGE($V$9:V17,1)-1,1))+R18,IF($A18="１０％対象計",SUMIFS(J$9:J17,$N$9:$N17,"")+$R18-SUMIFS(J$9:J17,$A$9:$A17,"非課税・不課税取引計")-SUMIFS(J$9:J17,$A$9:$A17,"小計")-SUMIFS(J$9:J17,$A$9:$A17,"１０％消費税計")-SUMIFS(J$9:J17,$A$9:$A17,"１０％対象計"),IF($A18="１０％消費税計",ROUND(SUMIFS(J$9:J17,$A$9:$A17,"１０％対象計")/COUNTIF($A$9:$A17,"１０％対象計")*0.1,0)+$R18,IF(A18="値引き",U18,IF($C18="","",IF($D18="","",ROUND(I18*$D18,0)+$R18)))))))),"")</f>
        <v/>
      </c>
      <c r="K18" s="239" t="str">
        <f t="shared" si="1"/>
        <v/>
      </c>
      <c r="L18" s="240" t="str">
        <f t="shared" si="2"/>
        <v/>
      </c>
      <c r="M18" s="234" t="str">
        <f ca="1">IFERROR(IF($A18="非課税・不課税取引計",SUMIFS(M$9:M17,$N$9:$N17,"非・不")+$S18,IF(AND(A18="小計",COUNTIF($A$9:A17,"小計")&lt;1),SUM($M$9:M17)+S18,IF(AND(A18="小計",COUNTIF($A$9:A17,"小計")&gt;=1),SUM(OFFSET($M$8,LARGE($V$9:V17,1)+1,0,LARGE($V$9:V18,1)-LARGE($V$9:V17,1)-1,1))+S18,IF($A18="１０％対象計",SUMIFS(M$9:M17,$N$9:$N17,"")+$S18-SUMIFS(M$9:M17,$A$9:$A17,"非課税・不課税取引計")-SUMIFS(M$9:M17,$A$9:$A17,"小計")-SUMIFS(M$9:M17,$A$9:$A17,"１０％消費税計")-SUMIFS(M$9:M17,$A$9:$A17,"１０％対象計"),IF($A18="１０％消費税計",ROUND(SUMIFS(M$9:M17,$A$9:$A17,"１０％対象計")/COUNTIF($A$9:$A17,"１０％対象計")*0.1,0)+$S18,IF(A18="値引き",E18-G18-J18+S18,IF($C18="","",IF($D18="","",E18-G18-J18+$S18)))))))),"")</f>
        <v/>
      </c>
      <c r="N18" s="241"/>
      <c r="O18" s="242"/>
      <c r="P18" s="248"/>
      <c r="Q18" s="249"/>
      <c r="R18" s="249"/>
      <c r="S18" s="250"/>
      <c r="T18" s="252"/>
      <c r="U18" s="253"/>
      <c r="V18" s="214" t="str">
        <f t="shared" si="3"/>
        <v/>
      </c>
    </row>
    <row r="19" spans="1:22" ht="19.899999999999999" customHeight="1">
      <c r="A19" s="230"/>
      <c r="B19" s="231"/>
      <c r="C19" s="232"/>
      <c r="D19" s="233"/>
      <c r="E19" s="247" t="str">
        <f ca="1">IFERROR(IF(A19="１０％対象計",SUMIFS($E$9:E18,$N$9:N18,""),IF(A19="非課税・不課税取引計",SUMIFS($E$9:E18,$N$9:N18,"非・不")+P19,IF(A19="8％(軽減)対象計",SUMIFS($E$9:E18,$N$9:N18,"※")+P19,IF(AND(A19="小計",COUNTIF($A$9:A18,"小計")&lt;1),SUM($E$9:E18)+P19,IF(AND(A19="小計",COUNTIF($A$9:A18,"小計")&gt;=1),SUM(OFFSET($E$8,LARGE($V$9:V18,1)+1,0,LARGE($V$9:V19,1)-LARGE($V$9:V18,1)-1,1))+P19,IF(A19="8％対象計",SUMIFS($E$9:E18,$N$9:N18,"")+P19-SUMIFS($E$9:E18,$A$9:A18,"非課税・不課税取引計")-SUMIFS($E$9:E18,$A$9:A18,"小計")-SUMIFS($E$9:E18,$A$9:A18,"8％消費税計")-SUMIFS($E$9:E18,$A$9:A18,"8％対象計")-SUMIFS($E$9:E18,$A$9:A18,"8％(軽減)消費税計")-SUMIFS($E$9:E18,$A$9:A18,"8％(軽減)対象計"),IF(A19="8％消費税計",ROUND(SUMIFS($E$9:E18,$A$9:A18,"8％(軽減)対象計")/COUNTIF($A$9:A18,"8％(軽減)対象計")*0.08,0)+P19,IF(A19="8％消費税計",ROUND(SUMIFS($E$9:E18,$A$9:A18,"8％対象計")/COUNTIF($A$9:A18,"8％対象計")*0.08,0)+P19,IF(AND(A19="値引き",C19="",D19=""),0+P19,IF(C19="","",IF(D19="","",ROUND(C19*D19,0)+P19))))))))))),"")</f>
        <v/>
      </c>
      <c r="F19" s="235"/>
      <c r="G19" s="236" t="str">
        <f ca="1">IFERROR(IF($A19="非課税・不課税取引計",SUMIFS(G$9:G18,$N$9:$N18,"非・不")+$Q19,IF(AND(A19="小計",COUNTIF($A$9:A18,"小計")&lt;1),SUM($G$9:G18)+Q19,IF(AND(A19="小計",COUNTIF($A$9:A18,"小計")&gt;=1),SUM(OFFSET($G$8,LARGE($V$9:V18,1)+1,0,LARGE($V$9:V19,1)-LARGE($V$9:V18,1)-1,1))+Q19,IF($A19="１０％対象計",SUMIFS(G$9:G18,$N$9:$N18,"")+$Q19-SUMIFS(G$9:G18,$A$9:$A18,"非課税・不課税取引計")-SUMIFS(G$9:G18,$A$9:$A18,"小計")-SUMIFS(G$9:G18,$A$9:$A18,"１０％消費税計")-SUMIFS(G$9:G18,$A$9:$A18,"１０％対象計"),IF($A19="１０％消費税計",ROUND(SUMIFS(G$9:G18,$A$9:$A18,"１０％対象計")/COUNTIF($A$9:$A18,"１０％対象計")*0.1,0)+$Q19,IF(A19="値引き",T19,IF($C19="","",IF($D19="","",ROUND(F19*$D19,0)+$Q19)))))))),"")</f>
        <v/>
      </c>
      <c r="H19" s="237" t="str">
        <f t="shared" si="0"/>
        <v/>
      </c>
      <c r="I19" s="235"/>
      <c r="J19" s="238" t="str">
        <f ca="1">IFERROR(IF($A19="非課税・不課税取引計",SUMIFS(J$9:J18,$N$9:$N18,"非・不")+$R19,IF(AND(A19="小計",COUNTIF($A$9:A18,"小計")&lt;1),SUM($J$9:J18)+R19,IF(AND(A19="小計",COUNTIF($A$9:A18,"小計")&gt;=1),SUM(OFFSET($J$8,LARGE($V$9:V18,1)+1,0,LARGE($V$9:V19,1)-LARGE($V$9:V18,1)-1,1))+R19,IF($A19="１０％対象計",SUMIFS(J$9:J18,$N$9:$N18,"")+$R19-SUMIFS(J$9:J18,$A$9:$A18,"非課税・不課税取引計")-SUMIFS(J$9:J18,$A$9:$A18,"小計")-SUMIFS(J$9:J18,$A$9:$A18,"１０％消費税計")-SUMIFS(J$9:J18,$A$9:$A18,"１０％対象計"),IF($A19="１０％消費税計",ROUND(SUMIFS(J$9:J18,$A$9:$A18,"１０％対象計")/COUNTIF($A$9:$A18,"１０％対象計")*0.1,0)+$R19,IF(A19="値引き",U19,IF($C19="","",IF($D19="","",ROUND(I19*$D19,0)+$R19)))))))),"")</f>
        <v/>
      </c>
      <c r="K19" s="239" t="str">
        <f t="shared" si="1"/>
        <v/>
      </c>
      <c r="L19" s="240" t="str">
        <f t="shared" si="2"/>
        <v/>
      </c>
      <c r="M19" s="234" t="str">
        <f ca="1">IFERROR(IF($A19="非課税・不課税取引計",SUMIFS(M$9:M18,$N$9:$N18,"非・不")+$S19,IF(AND(A19="小計",COUNTIF($A$9:A18,"小計")&lt;1),SUM($M$9:M18)+S19,IF(AND(A19="小計",COUNTIF($A$9:A18,"小計")&gt;=1),SUM(OFFSET($M$8,LARGE($V$9:V18,1)+1,0,LARGE($V$9:V19,1)-LARGE($V$9:V18,1)-1,1))+S19,IF($A19="１０％対象計",SUMIFS(M$9:M18,$N$9:$N18,"")+$S19-SUMIFS(M$9:M18,$A$9:$A18,"非課税・不課税取引計")-SUMIFS(M$9:M18,$A$9:$A18,"小計")-SUMIFS(M$9:M18,$A$9:$A18,"１０％消費税計")-SUMIFS(M$9:M18,$A$9:$A18,"１０％対象計"),IF($A19="１０％消費税計",ROUND(SUMIFS(M$9:M18,$A$9:$A18,"１０％対象計")/COUNTIF($A$9:$A18,"１０％対象計")*0.1,0)+$S19,IF(A19="値引き",E19-G19-J19+S19,IF($C19="","",IF($D19="","",E19-G19-J19+$S19)))))))),"")</f>
        <v/>
      </c>
      <c r="N19" s="241"/>
      <c r="O19" s="242"/>
      <c r="P19" s="248"/>
      <c r="Q19" s="249"/>
      <c r="R19" s="249"/>
      <c r="S19" s="250"/>
      <c r="T19" s="252"/>
      <c r="U19" s="253"/>
      <c r="V19" s="214" t="str">
        <f t="shared" si="3"/>
        <v/>
      </c>
    </row>
    <row r="20" spans="1:22" ht="19.899999999999999" customHeight="1">
      <c r="A20" s="230"/>
      <c r="B20" s="231"/>
      <c r="C20" s="232"/>
      <c r="D20" s="233"/>
      <c r="E20" s="247" t="str">
        <f ca="1">IFERROR(IF(A20="１０％対象計",SUMIFS($E$9:E19,$N$9:N19,""),IF(A20="非課税・不課税取引計",SUMIFS($E$9:E19,$N$9:N19,"非・不")+P20,IF(A20="8％(軽減)対象計",SUMIFS($E$9:E19,$N$9:N19,"※")+P20,IF(AND(A20="小計",COUNTIF($A$9:A19,"小計")&lt;1),SUM($E$9:E19)+P20,IF(AND(A20="小計",COUNTIF($A$9:A19,"小計")&gt;=1),SUM(OFFSET($E$8,LARGE($V$9:V19,1)+1,0,LARGE($V$9:V20,1)-LARGE($V$9:V19,1)-1,1))+P20,IF(A20="8％対象計",SUMIFS($E$9:E19,$N$9:N19,"")+P20-SUMIFS($E$9:E19,$A$9:A19,"非課税・不課税取引計")-SUMIFS($E$9:E19,$A$9:A19,"小計")-SUMIFS($E$9:E19,$A$9:A19,"8％消費税計")-SUMIFS($E$9:E19,$A$9:A19,"8％対象計")-SUMIFS($E$9:E19,$A$9:A19,"8％(軽減)消費税計")-SUMIFS($E$9:E19,$A$9:A19,"8％(軽減)対象計"),IF(A20="8％消費税計",ROUND(SUMIFS($E$9:E19,$A$9:A19,"8％(軽減)対象計")/COUNTIF($A$9:A19,"8％(軽減)対象計")*0.08,0)+P20,IF(A20="8％消費税計",ROUND(SUMIFS($E$9:E19,$A$9:A19,"8％対象計")/COUNTIF($A$9:A19,"8％対象計")*0.08,0)+P20,IF(AND(A20="値引き",C20="",D20=""),0+P20,IF(C20="","",IF(D20="","",ROUND(C20*D20,0)+P20))))))))))),"")</f>
        <v/>
      </c>
      <c r="F20" s="235"/>
      <c r="G20" s="236" t="str">
        <f ca="1">IFERROR(IF($A20="非課税・不課税取引計",SUMIFS(G$9:G19,$N$9:$N19,"非・不")+$Q20,IF(AND(A20="小計",COUNTIF($A$9:A19,"小計")&lt;1),SUM($G$9:G19)+Q20,IF(AND(A20="小計",COUNTIF($A$9:A19,"小計")&gt;=1),SUM(OFFSET($G$8,LARGE($V$9:V19,1)+1,0,LARGE($V$9:V20,1)-LARGE($V$9:V19,1)-1,1))+Q20,IF($A20="１０％対象計",SUMIFS(G$9:G19,$N$9:$N19,"")+$Q20-SUMIFS(G$9:G19,$A$9:$A19,"非課税・不課税取引計")-SUMIFS(G$9:G19,$A$9:$A19,"小計")-SUMIFS(G$9:G19,$A$9:$A19,"１０％消費税計")-SUMIFS(G$9:G19,$A$9:$A19,"１０％対象計"),IF($A20="１０％消費税計",ROUND(SUMIFS(G$9:G19,$A$9:$A19,"１０％対象計")/COUNTIF($A$9:$A19,"１０％対象計")*0.1,0)+$Q20,IF(A20="値引き",T20,IF($C20="","",IF($D20="","",ROUND(F20*$D20,0)+$Q20)))))))),"")</f>
        <v/>
      </c>
      <c r="H20" s="237" t="str">
        <f t="shared" si="0"/>
        <v/>
      </c>
      <c r="I20" s="235"/>
      <c r="J20" s="238" t="str">
        <f ca="1">IFERROR(IF($A20="非課税・不課税取引計",SUMIFS(J$9:J19,$N$9:$N19,"非・不")+$R20,IF(AND(A20="小計",COUNTIF($A$9:A19,"小計")&lt;1),SUM($J$9:J19)+R20,IF(AND(A20="小計",COUNTIF($A$9:A19,"小計")&gt;=1),SUM(OFFSET($J$8,LARGE($V$9:V19,1)+1,0,LARGE($V$9:V20,1)-LARGE($V$9:V19,1)-1,1))+R20,IF($A20="１０％対象計",SUMIFS(J$9:J19,$N$9:$N19,"")+$R20-SUMIFS(J$9:J19,$A$9:$A19,"非課税・不課税取引計")-SUMIFS(J$9:J19,$A$9:$A19,"小計")-SUMIFS(J$9:J19,$A$9:$A19,"１０％消費税計")-SUMIFS(J$9:J19,$A$9:$A19,"１０％対象計"),IF($A20="１０％消費税計",ROUND(SUMIFS(J$9:J19,$A$9:$A19,"１０％対象計")/COUNTIF($A$9:$A19,"１０％対象計")*0.1,0)+$R20,IF(A20="値引き",U20,IF($C20="","",IF($D20="","",ROUND(I20*$D20,0)+$R20)))))))),"")</f>
        <v/>
      </c>
      <c r="K20" s="239" t="str">
        <f t="shared" si="1"/>
        <v/>
      </c>
      <c r="L20" s="240" t="str">
        <f t="shared" si="2"/>
        <v/>
      </c>
      <c r="M20" s="234" t="str">
        <f ca="1">IFERROR(IF($A20="非課税・不課税取引計",SUMIFS(M$9:M19,$N$9:$N19,"非・不")+$S20,IF(AND(A20="小計",COUNTIF($A$9:A19,"小計")&lt;1),SUM($M$9:M19)+S20,IF(AND(A20="小計",COUNTIF($A$9:A19,"小計")&gt;=1),SUM(OFFSET($M$8,LARGE($V$9:V19,1)+1,0,LARGE($V$9:V20,1)-LARGE($V$9:V19,1)-1,1))+S20,IF($A20="１０％対象計",SUMIFS(M$9:M19,$N$9:$N19,"")+$S20-SUMIFS(M$9:M19,$A$9:$A19,"非課税・不課税取引計")-SUMIFS(M$9:M19,$A$9:$A19,"小計")-SUMIFS(M$9:M19,$A$9:$A19,"１０％消費税計")-SUMIFS(M$9:M19,$A$9:$A19,"１０％対象計"),IF($A20="１０％消費税計",ROUND(SUMIFS(M$9:M19,$A$9:$A19,"１０％対象計")/COUNTIF($A$9:$A19,"１０％対象計")*0.1,0)+$S20,IF(A20="値引き",E20-G20-J20+S20,IF($C20="","",IF($D20="","",E20-G20-J20+$S20)))))))),"")</f>
        <v/>
      </c>
      <c r="N20" s="241"/>
      <c r="O20" s="242"/>
      <c r="P20" s="248"/>
      <c r="Q20" s="249"/>
      <c r="R20" s="249"/>
      <c r="S20" s="250"/>
      <c r="T20" s="252"/>
      <c r="U20" s="253"/>
      <c r="V20" s="214" t="str">
        <f t="shared" si="3"/>
        <v/>
      </c>
    </row>
    <row r="21" spans="1:22" ht="19.899999999999999" customHeight="1">
      <c r="A21" s="230"/>
      <c r="B21" s="231"/>
      <c r="C21" s="232"/>
      <c r="D21" s="233"/>
      <c r="E21" s="247" t="str">
        <f ca="1">IFERROR(IF(A21="１０％対象計",SUMIFS($E$9:E20,$N$9:N20,""),IF(A21="非課税・不課税取引計",SUMIFS($E$9:E20,$N$9:N20,"非・不")+P21,IF(A21="8％(軽減)対象計",SUMIFS($E$9:E20,$N$9:N20,"※")+P21,IF(AND(A21="小計",COUNTIF($A$9:A20,"小計")&lt;1),SUM($E$9:E20)+P21,IF(AND(A21="小計",COUNTIF($A$9:A20,"小計")&gt;=1),SUM(OFFSET($E$8,LARGE($V$9:V20,1)+1,0,LARGE($V$9:V21,1)-LARGE($V$9:V20,1)-1,1))+P21,IF(A21="8％対象計",SUMIFS($E$9:E20,$N$9:N20,"")+P21-SUMIFS($E$9:E20,$A$9:A20,"非課税・不課税取引計")-SUMIFS($E$9:E20,$A$9:A20,"小計")-SUMIFS($E$9:E20,$A$9:A20,"8％消費税計")-SUMIFS($E$9:E20,$A$9:A20,"8％対象計")-SUMIFS($E$9:E20,$A$9:A20,"8％(軽減)消費税計")-SUMIFS($E$9:E20,$A$9:A20,"8％(軽減)対象計"),IF(A21="8％消費税計",ROUND(SUMIFS($E$9:E20,$A$9:A20,"8％(軽減)対象計")/COUNTIF($A$9:A20,"8％(軽減)対象計")*0.08,0)+P21,IF(A21="8％消費税計",ROUND(SUMIFS($E$9:E20,$A$9:A20,"8％対象計")/COUNTIF($A$9:A20,"8％対象計")*0.08,0)+P21,IF(AND(A21="値引き",C21="",D21=""),0+P21,IF(C21="","",IF(D21="","",ROUND(C21*D21,0)+P21))))))))))),"")</f>
        <v/>
      </c>
      <c r="F21" s="235"/>
      <c r="G21" s="236" t="str">
        <f ca="1">IFERROR(IF($A21="非課税・不課税取引計",SUMIFS(G$9:G20,$N$9:$N20,"非・不")+$Q21,IF(AND(A21="小計",COUNTIF($A$9:A20,"小計")&lt;1),SUM($G$9:G20)+Q21,IF(AND(A21="小計",COUNTIF($A$9:A20,"小計")&gt;=1),SUM(OFFSET($G$8,LARGE($V$9:V20,1)+1,0,LARGE($V$9:V21,1)-LARGE($V$9:V20,1)-1,1))+Q21,IF($A21="１０％対象計",SUMIFS(G$9:G20,$N$9:$N20,"")+$Q21-SUMIFS(G$9:G20,$A$9:$A20,"非課税・不課税取引計")-SUMIFS(G$9:G20,$A$9:$A20,"小計")-SUMIFS(G$9:G20,$A$9:$A20,"１０％消費税計")-SUMIFS(G$9:G20,$A$9:$A20,"１０％対象計"),IF($A21="１０％消費税計",ROUND(SUMIFS(G$9:G20,$A$9:$A20,"１０％対象計")/COUNTIF($A$9:$A20,"１０％対象計")*0.1,0)+$Q21,IF(A21="値引き",T21,IF($C21="","",IF($D21="","",ROUND(F21*$D21,0)+$Q21)))))))),"")</f>
        <v/>
      </c>
      <c r="H21" s="237" t="str">
        <f t="shared" si="0"/>
        <v/>
      </c>
      <c r="I21" s="235"/>
      <c r="J21" s="238" t="str">
        <f ca="1">IFERROR(IF($A21="非課税・不課税取引計",SUMIFS(J$9:J20,$N$9:$N20,"非・不")+$R21,IF(AND(A21="小計",COUNTIF($A$9:A20,"小計")&lt;1),SUM($J$9:J20)+R21,IF(AND(A21="小計",COUNTIF($A$9:A20,"小計")&gt;=1),SUM(OFFSET($J$8,LARGE($V$9:V20,1)+1,0,LARGE($V$9:V21,1)-LARGE($V$9:V20,1)-1,1))+R21,IF($A21="１０％対象計",SUMIFS(J$9:J20,$N$9:$N20,"")+$R21-SUMIFS(J$9:J20,$A$9:$A20,"非課税・不課税取引計")-SUMIFS(J$9:J20,$A$9:$A20,"小計")-SUMIFS(J$9:J20,$A$9:$A20,"１０％消費税計")-SUMIFS(J$9:J20,$A$9:$A20,"１０％対象計"),IF($A21="１０％消費税計",ROUND(SUMIFS(J$9:J20,$A$9:$A20,"１０％対象計")/COUNTIF($A$9:$A20,"１０％対象計")*0.1,0)+$R21,IF(A21="値引き",U21,IF($C21="","",IF($D21="","",ROUND(I21*$D21,0)+$R21)))))))),"")</f>
        <v/>
      </c>
      <c r="K21" s="239" t="str">
        <f t="shared" si="1"/>
        <v/>
      </c>
      <c r="L21" s="240" t="str">
        <f t="shared" si="2"/>
        <v/>
      </c>
      <c r="M21" s="234" t="str">
        <f ca="1">IFERROR(IF($A21="非課税・不課税取引計",SUMIFS(M$9:M20,$N$9:$N20,"非・不")+$S21,IF(AND(A21="小計",COUNTIF($A$9:A20,"小計")&lt;1),SUM($M$9:M20)+S21,IF(AND(A21="小計",COUNTIF($A$9:A20,"小計")&gt;=1),SUM(OFFSET($M$8,LARGE($V$9:V20,1)+1,0,LARGE($V$9:V21,1)-LARGE($V$9:V20,1)-1,1))+S21,IF($A21="１０％対象計",SUMIFS(M$9:M20,$N$9:$N20,"")+$S21-SUMIFS(M$9:M20,$A$9:$A20,"非課税・不課税取引計")-SUMIFS(M$9:M20,$A$9:$A20,"小計")-SUMIFS(M$9:M20,$A$9:$A20,"１０％消費税計")-SUMIFS(M$9:M20,$A$9:$A20,"１０％対象計"),IF($A21="１０％消費税計",ROUND(SUMIFS(M$9:M20,$A$9:$A20,"１０％対象計")/COUNTIF($A$9:$A20,"１０％対象計")*0.1,0)+$S21,IF(A21="値引き",E21-G21-J21+S21,IF($C21="","",IF($D21="","",E21-G21-J21+$S21)))))))),"")</f>
        <v/>
      </c>
      <c r="N21" s="241"/>
      <c r="O21" s="242"/>
      <c r="P21" s="248"/>
      <c r="Q21" s="249"/>
      <c r="R21" s="249"/>
      <c r="S21" s="250"/>
      <c r="T21" s="252"/>
      <c r="U21" s="253"/>
      <c r="V21" s="214" t="str">
        <f t="shared" si="3"/>
        <v/>
      </c>
    </row>
    <row r="22" spans="1:22" ht="19.899999999999999" customHeight="1">
      <c r="A22" s="230"/>
      <c r="B22" s="231"/>
      <c r="C22" s="232"/>
      <c r="D22" s="233"/>
      <c r="E22" s="247" t="str">
        <f ca="1">IFERROR(IF(A22="１０％対象計",SUMIFS($E$9:E21,$N$9:N21,""),IF(A22="非課税・不課税取引計",SUMIFS($E$9:E21,$N$9:N21,"非・不")+P22,IF(A22="8％(軽減)対象計",SUMIFS($E$9:E21,$N$9:N21,"※")+P22,IF(AND(A22="小計",COUNTIF($A$9:A21,"小計")&lt;1),SUM($E$9:E21)+P22,IF(AND(A22="小計",COUNTIF($A$9:A21,"小計")&gt;=1),SUM(OFFSET($E$8,LARGE($V$9:V21,1)+1,0,LARGE($V$9:V22,1)-LARGE($V$9:V21,1)-1,1))+P22,IF(A22="8％対象計",SUMIFS($E$9:E21,$N$9:N21,"")+P22-SUMIFS($E$9:E21,$A$9:A21,"非課税・不課税取引計")-SUMIFS($E$9:E21,$A$9:A21,"小計")-SUMIFS($E$9:E21,$A$9:A21,"8％消費税計")-SUMIFS($E$9:E21,$A$9:A21,"8％対象計")-SUMIFS($E$9:E21,$A$9:A21,"8％(軽減)消費税計")-SUMIFS($E$9:E21,$A$9:A21,"8％(軽減)対象計"),IF(A22="8％消費税計",ROUND(SUMIFS($E$9:E21,$A$9:A21,"8％(軽減)対象計")/COUNTIF($A$9:A21,"8％(軽減)対象計")*0.08,0)+P22,IF(A22="8％消費税計",ROUND(SUMIFS($E$9:E21,$A$9:A21,"8％対象計")/COUNTIF($A$9:A21,"8％対象計")*0.08,0)+P22,IF(AND(A22="値引き",C22="",D22=""),0+P22,IF(C22="","",IF(D22="","",ROUND(C22*D22,0)+P22))))))))))),"")</f>
        <v/>
      </c>
      <c r="F22" s="235"/>
      <c r="G22" s="236" t="str">
        <f ca="1">IFERROR(IF($A22="非課税・不課税取引計",SUMIFS(G$9:G21,$N$9:$N21,"非・不")+$Q22,IF(AND(A22="小計",COUNTIF($A$9:A21,"小計")&lt;1),SUM($G$9:G21)+Q22,IF(AND(A22="小計",COUNTIF($A$9:A21,"小計")&gt;=1),SUM(OFFSET($G$8,LARGE($V$9:V21,1)+1,0,LARGE($V$9:V22,1)-LARGE($V$9:V21,1)-1,1))+Q22,IF($A22="１０％対象計",SUMIFS(G$9:G21,$N$9:$N21,"")+$Q22-SUMIFS(G$9:G21,$A$9:$A21,"非課税・不課税取引計")-SUMIFS(G$9:G21,$A$9:$A21,"小計")-SUMIFS(G$9:G21,$A$9:$A21,"１０％消費税計")-SUMIFS(G$9:G21,$A$9:$A21,"１０％対象計"),IF($A22="１０％消費税計",ROUND(SUMIFS(G$9:G21,$A$9:$A21,"１０％対象計")/COUNTIF($A$9:$A21,"１０％対象計")*0.1,0)+$Q22,IF(A22="値引き",T22,IF($C22="","",IF($D22="","",ROUND(F22*$D22,0)+$Q22)))))))),"")</f>
        <v/>
      </c>
      <c r="H22" s="237" t="str">
        <f t="shared" si="0"/>
        <v/>
      </c>
      <c r="I22" s="235"/>
      <c r="J22" s="238" t="str">
        <f ca="1">IFERROR(IF($A22="非課税・不課税取引計",SUMIFS(J$9:J21,$N$9:$N21,"非・不")+$R22,IF(AND(A22="小計",COUNTIF($A$9:A21,"小計")&lt;1),SUM($J$9:J21)+R22,IF(AND(A22="小計",COUNTIF($A$9:A21,"小計")&gt;=1),SUM(OFFSET($J$8,LARGE($V$9:V21,1)+1,0,LARGE($V$9:V22,1)-LARGE($V$9:V21,1)-1,1))+R22,IF($A22="１０％対象計",SUMIFS(J$9:J21,$N$9:$N21,"")+$R22-SUMIFS(J$9:J21,$A$9:$A21,"非課税・不課税取引計")-SUMIFS(J$9:J21,$A$9:$A21,"小計")-SUMIFS(J$9:J21,$A$9:$A21,"１０％消費税計")-SUMIFS(J$9:J21,$A$9:$A21,"１０％対象計"),IF($A22="１０％消費税計",ROUND(SUMIFS(J$9:J21,$A$9:$A21,"１０％対象計")/COUNTIF($A$9:$A21,"１０％対象計")*0.1,0)+$R22,IF(A22="値引き",U22,IF($C22="","",IF($D22="","",ROUND(I22*$D22,0)+$R22)))))))),"")</f>
        <v/>
      </c>
      <c r="K22" s="239" t="str">
        <f t="shared" si="1"/>
        <v/>
      </c>
      <c r="L22" s="240" t="str">
        <f t="shared" si="2"/>
        <v/>
      </c>
      <c r="M22" s="234" t="str">
        <f ca="1">IFERROR(IF($A22="非課税・不課税取引計",SUMIFS(M$9:M21,$N$9:$N21,"非・不")+$S22,IF(AND(A22="小計",COUNTIF($A$9:A21,"小計")&lt;1),SUM($M$9:M21)+S22,IF(AND(A22="小計",COUNTIF($A$9:A21,"小計")&gt;=1),SUM(OFFSET($M$8,LARGE($V$9:V21,1)+1,0,LARGE($V$9:V22,1)-LARGE($V$9:V21,1)-1,1))+S22,IF($A22="１０％対象計",SUMIFS(M$9:M21,$N$9:$N21,"")+$S22-SUMIFS(M$9:M21,$A$9:$A21,"非課税・不課税取引計")-SUMIFS(M$9:M21,$A$9:$A21,"小計")-SUMIFS(M$9:M21,$A$9:$A21,"１０％消費税計")-SUMIFS(M$9:M21,$A$9:$A21,"１０％対象計"),IF($A22="１０％消費税計",ROUND(SUMIFS(M$9:M21,$A$9:$A21,"１０％対象計")/COUNTIF($A$9:$A21,"１０％対象計")*0.1,0)+$S22,IF(A22="値引き",E22-G22-J22+S22,IF($C22="","",IF($D22="","",E22-G22-J22+$S22)))))))),"")</f>
        <v/>
      </c>
      <c r="N22" s="241"/>
      <c r="O22" s="242"/>
      <c r="P22" s="248"/>
      <c r="Q22" s="249"/>
      <c r="R22" s="249"/>
      <c r="S22" s="250"/>
      <c r="T22" s="252"/>
      <c r="U22" s="253"/>
      <c r="V22" s="214" t="str">
        <f t="shared" si="3"/>
        <v/>
      </c>
    </row>
    <row r="23" spans="1:22" ht="19.899999999999999" customHeight="1">
      <c r="A23" s="230"/>
      <c r="B23" s="231"/>
      <c r="C23" s="232"/>
      <c r="D23" s="233"/>
      <c r="E23" s="247" t="str">
        <f ca="1">IFERROR(IF(A23="１０％対象計",SUMIFS($E$9:E22,$N$9:N22,""),IF(A23="非課税・不課税取引計",SUMIFS($E$9:E22,$N$9:N22,"非・不")+P23,IF(A23="8％(軽減)対象計",SUMIFS($E$9:E22,$N$9:N22,"※")+P23,IF(AND(A23="小計",COUNTIF($A$9:A22,"小計")&lt;1),SUM($E$9:E22)+P23,IF(AND(A23="小計",COUNTIF($A$9:A22,"小計")&gt;=1),SUM(OFFSET($E$8,LARGE($V$9:V22,1)+1,0,LARGE($V$9:V23,1)-LARGE($V$9:V22,1)-1,1))+P23,IF(A23="8％対象計",SUMIFS($E$9:E22,$N$9:N22,"")+P23-SUMIFS($E$9:E22,$A$9:A22,"非課税・不課税取引計")-SUMIFS($E$9:E22,$A$9:A22,"小計")-SUMIFS($E$9:E22,$A$9:A22,"8％消費税計")-SUMIFS($E$9:E22,$A$9:A22,"8％対象計")-SUMIFS($E$9:E22,$A$9:A22,"8％(軽減)消費税計")-SUMIFS($E$9:E22,$A$9:A22,"8％(軽減)対象計"),IF(A23="8％消費税計",ROUND(SUMIFS($E$9:E22,$A$9:A22,"8％(軽減)対象計")/COUNTIF($A$9:A22,"8％(軽減)対象計")*0.08,0)+P23,IF(A23="8％消費税計",ROUND(SUMIFS($E$9:E22,$A$9:A22,"8％対象計")/COUNTIF($A$9:A22,"8％対象計")*0.08,0)+P23,IF(AND(A23="値引き",C23="",D23=""),0+P23,IF(C23="","",IF(D23="","",ROUND(C23*D23,0)+P23))))))))))),"")</f>
        <v/>
      </c>
      <c r="F23" s="235"/>
      <c r="G23" s="236" t="str">
        <f ca="1">IFERROR(IF($A23="非課税・不課税取引計",SUMIFS(G$9:G22,$N$9:$N22,"非・不")+$Q23,IF(AND(A23="小計",COUNTIF($A$9:A22,"小計")&lt;1),SUM($G$9:G22)+Q23,IF(AND(A23="小計",COUNTIF($A$9:A22,"小計")&gt;=1),SUM(OFFSET($G$8,LARGE($V$9:V22,1)+1,0,LARGE($V$9:V23,1)-LARGE($V$9:V22,1)-1,1))+Q23,IF($A23="１０％対象計",SUMIFS(G$9:G22,$N$9:$N22,"")+$Q23-SUMIFS(G$9:G22,$A$9:$A22,"非課税・不課税取引計")-SUMIFS(G$9:G22,$A$9:$A22,"小計")-SUMIFS(G$9:G22,$A$9:$A22,"１０％消費税計")-SUMIFS(G$9:G22,$A$9:$A22,"１０％対象計"),IF($A23="１０％消費税計",ROUND(SUMIFS(G$9:G22,$A$9:$A22,"１０％対象計")/COUNTIF($A$9:$A22,"１０％対象計")*0.1,0)+$Q23,IF(A23="値引き",T23,IF($C23="","",IF($D23="","",ROUND(F23*$D23,0)+$Q23)))))))),"")</f>
        <v/>
      </c>
      <c r="H23" s="237" t="str">
        <f t="shared" si="0"/>
        <v/>
      </c>
      <c r="I23" s="235"/>
      <c r="J23" s="238" t="str">
        <f ca="1">IFERROR(IF($A23="非課税・不課税取引計",SUMIFS(J$9:J22,$N$9:$N22,"非・不")+$R23,IF(AND(A23="小計",COUNTIF($A$9:A22,"小計")&lt;1),SUM($J$9:J22)+R23,IF(AND(A23="小計",COUNTIF($A$9:A22,"小計")&gt;=1),SUM(OFFSET($J$8,LARGE($V$9:V22,1)+1,0,LARGE($V$9:V23,1)-LARGE($V$9:V22,1)-1,1))+R23,IF($A23="１０％対象計",SUMIFS(J$9:J22,$N$9:$N22,"")+$R23-SUMIFS(J$9:J22,$A$9:$A22,"非課税・不課税取引計")-SUMIFS(J$9:J22,$A$9:$A22,"小計")-SUMIFS(J$9:J22,$A$9:$A22,"１０％消費税計")-SUMIFS(J$9:J22,$A$9:$A22,"１０％対象計"),IF($A23="１０％消費税計",ROUND(SUMIFS(J$9:J22,$A$9:$A22,"１０％対象計")/COUNTIF($A$9:$A22,"１０％対象計")*0.1,0)+$R23,IF(A23="値引き",U23,IF($C23="","",IF($D23="","",ROUND(I23*$D23,0)+$R23)))))))),"")</f>
        <v/>
      </c>
      <c r="K23" s="239" t="str">
        <f t="shared" si="1"/>
        <v/>
      </c>
      <c r="L23" s="240" t="str">
        <f t="shared" si="2"/>
        <v/>
      </c>
      <c r="M23" s="234" t="str">
        <f ca="1">IFERROR(IF($A23="非課税・不課税取引計",SUMIFS(M$9:M22,$N$9:$N22,"非・不")+$S23,IF(AND(A23="小計",COUNTIF($A$9:A22,"小計")&lt;1),SUM($M$9:M22)+S23,IF(AND(A23="小計",COUNTIF($A$9:A22,"小計")&gt;=1),SUM(OFFSET($M$8,LARGE($V$9:V22,1)+1,0,LARGE($V$9:V23,1)-LARGE($V$9:V22,1)-1,1))+S23,IF($A23="１０％対象計",SUMIFS(M$9:M22,$N$9:$N22,"")+$S23-SUMIFS(M$9:M22,$A$9:$A22,"非課税・不課税取引計")-SUMIFS(M$9:M22,$A$9:$A22,"小計")-SUMIFS(M$9:M22,$A$9:$A22,"１０％消費税計")-SUMIFS(M$9:M22,$A$9:$A22,"１０％対象計"),IF($A23="１０％消費税計",ROUND(SUMIFS(M$9:M22,$A$9:$A22,"１０％対象計")/COUNTIF($A$9:$A22,"１０％対象計")*0.1,0)+$S23,IF(A23="値引き",E23-G23-J23+S23,IF($C23="","",IF($D23="","",E23-G23-J23+$S23)))))))),"")</f>
        <v/>
      </c>
      <c r="N23" s="241"/>
      <c r="O23" s="242"/>
      <c r="P23" s="248"/>
      <c r="Q23" s="249"/>
      <c r="R23" s="249"/>
      <c r="S23" s="250"/>
      <c r="T23" s="252"/>
      <c r="U23" s="253"/>
      <c r="V23" s="214" t="str">
        <f t="shared" si="3"/>
        <v/>
      </c>
    </row>
    <row r="24" spans="1:22" ht="19.899999999999999" customHeight="1">
      <c r="A24" s="230"/>
      <c r="B24" s="231"/>
      <c r="C24" s="232"/>
      <c r="D24" s="233"/>
      <c r="E24" s="247" t="str">
        <f ca="1">IFERROR(IF(A24="１０％対象計",SUMIFS($E$9:E23,$N$9:N23,""),IF(A24="非課税・不課税取引計",SUMIFS($E$9:E23,$N$9:N23,"非・不")+P24,IF(A24="8％(軽減)対象計",SUMIFS($E$9:E23,$N$9:N23,"※")+P24,IF(AND(A24="小計",COUNTIF($A$9:A23,"小計")&lt;1),SUM($E$9:E23)+P24,IF(AND(A24="小計",COUNTIF($A$9:A23,"小計")&gt;=1),SUM(OFFSET($E$8,LARGE($V$9:V23,1)+1,0,LARGE($V$9:V24,1)-LARGE($V$9:V23,1)-1,1))+P24,IF(A24="8％対象計",SUMIFS($E$9:E23,$N$9:N23,"")+P24-SUMIFS($E$9:E23,$A$9:A23,"非課税・不課税取引計")-SUMIFS($E$9:E23,$A$9:A23,"小計")-SUMIFS($E$9:E23,$A$9:A23,"8％消費税計")-SUMIFS($E$9:E23,$A$9:A23,"8％対象計")-SUMIFS($E$9:E23,$A$9:A23,"8％(軽減)消費税計")-SUMIFS($E$9:E23,$A$9:A23,"8％(軽減)対象計"),IF(A24="8％消費税計",ROUND(SUMIFS($E$9:E23,$A$9:A23,"8％(軽減)対象計")/COUNTIF($A$9:A23,"8％(軽減)対象計")*0.08,0)+P24,IF(A24="8％消費税計",ROUND(SUMIFS($E$9:E23,$A$9:A23,"8％対象計")/COUNTIF($A$9:A23,"8％対象計")*0.08,0)+P24,IF(AND(A24="値引き",C24="",D24=""),0+P24,IF(C24="","",IF(D24="","",ROUND(C24*D24,0)+P24))))))))))),"")</f>
        <v/>
      </c>
      <c r="F24" s="235"/>
      <c r="G24" s="236" t="str">
        <f ca="1">IFERROR(IF($A24="非課税・不課税取引計",SUMIFS(G$9:G23,$N$9:$N23,"非・不")+$Q24,IF(AND(A24="小計",COUNTIF($A$9:A23,"小計")&lt;1),SUM($G$9:G23)+Q24,IF(AND(A24="小計",COUNTIF($A$9:A23,"小計")&gt;=1),SUM(OFFSET($G$8,LARGE($V$9:V23,1)+1,0,LARGE($V$9:V24,1)-LARGE($V$9:V23,1)-1,1))+Q24,IF($A24="１０％対象計",SUMIFS(G$9:G23,$N$9:$N23,"")+$Q24-SUMIFS(G$9:G23,$A$9:$A23,"非課税・不課税取引計")-SUMIFS(G$9:G23,$A$9:$A23,"小計")-SUMIFS(G$9:G23,$A$9:$A23,"１０％消費税計")-SUMIFS(G$9:G23,$A$9:$A23,"１０％対象計"),IF($A24="１０％消費税計",ROUND(SUMIFS(G$9:G23,$A$9:$A23,"１０％対象計")/COUNTIF($A$9:$A23,"１０％対象計")*0.1,0)+$Q24,IF(A24="値引き",T24,IF($C24="","",IF($D24="","",ROUND(F24*$D24,0)+$Q24)))))))),"")</f>
        <v/>
      </c>
      <c r="H24" s="237" t="str">
        <f t="shared" si="0"/>
        <v/>
      </c>
      <c r="I24" s="235"/>
      <c r="J24" s="238" t="str">
        <f ca="1">IFERROR(IF($A24="非課税・不課税取引計",SUMIFS(J$9:J23,$N$9:$N23,"非・不")+$R24,IF(AND(A24="小計",COUNTIF($A$9:A23,"小計")&lt;1),SUM($J$9:J23)+R24,IF(AND(A24="小計",COUNTIF($A$9:A23,"小計")&gt;=1),SUM(OFFSET($J$8,LARGE($V$9:V23,1)+1,0,LARGE($V$9:V24,1)-LARGE($V$9:V23,1)-1,1))+R24,IF($A24="１０％対象計",SUMIFS(J$9:J23,$N$9:$N23,"")+$R24-SUMIFS(J$9:J23,$A$9:$A23,"非課税・不課税取引計")-SUMIFS(J$9:J23,$A$9:$A23,"小計")-SUMIFS(J$9:J23,$A$9:$A23,"１０％消費税計")-SUMIFS(J$9:J23,$A$9:$A23,"１０％対象計"),IF($A24="１０％消費税計",ROUND(SUMIFS(J$9:J23,$A$9:$A23,"１０％対象計")/COUNTIF($A$9:$A23,"１０％対象計")*0.1,0)+$R24,IF(A24="値引き",U24,IF($C24="","",IF($D24="","",ROUND(I24*$D24,0)+$R24)))))))),"")</f>
        <v/>
      </c>
      <c r="K24" s="239" t="str">
        <f t="shared" si="1"/>
        <v/>
      </c>
      <c r="L24" s="240" t="str">
        <f t="shared" si="2"/>
        <v/>
      </c>
      <c r="M24" s="234" t="str">
        <f ca="1">IFERROR(IF($A24="非課税・不課税取引計",SUMIFS(M$9:M23,$N$9:$N23,"非・不")+$S24,IF(AND(A24="小計",COUNTIF($A$9:A23,"小計")&lt;1),SUM($M$9:M23)+S24,IF(AND(A24="小計",COUNTIF($A$9:A23,"小計")&gt;=1),SUM(OFFSET($M$8,LARGE($V$9:V23,1)+1,0,LARGE($V$9:V24,1)-LARGE($V$9:V23,1)-1,1))+S24,IF($A24="１０％対象計",SUMIFS(M$9:M23,$N$9:$N23,"")+$S24-SUMIFS(M$9:M23,$A$9:$A23,"非課税・不課税取引計")-SUMIFS(M$9:M23,$A$9:$A23,"小計")-SUMIFS(M$9:M23,$A$9:$A23,"１０％消費税計")-SUMIFS(M$9:M23,$A$9:$A23,"１０％対象計"),IF($A24="１０％消費税計",ROUND(SUMIFS(M$9:M23,$A$9:$A23,"１０％対象計")/COUNTIF($A$9:$A23,"１０％対象計")*0.1,0)+$S24,IF(A24="値引き",E24-G24-J24+S24,IF($C24="","",IF($D24="","",E24-G24-J24+$S24)))))))),"")</f>
        <v/>
      </c>
      <c r="N24" s="241"/>
      <c r="O24" s="242"/>
      <c r="P24" s="248"/>
      <c r="Q24" s="249"/>
      <c r="R24" s="249"/>
      <c r="S24" s="250"/>
      <c r="T24" s="252"/>
      <c r="U24" s="253"/>
      <c r="V24" s="214" t="str">
        <f t="shared" si="3"/>
        <v/>
      </c>
    </row>
    <row r="25" spans="1:22" ht="19.899999999999999" customHeight="1">
      <c r="A25" s="230"/>
      <c r="B25" s="231"/>
      <c r="C25" s="232"/>
      <c r="D25" s="233"/>
      <c r="E25" s="247" t="str">
        <f ca="1">IFERROR(IF(A25="１０％対象計",SUMIFS($E$9:E24,$N$9:N24,""),IF(A25="非課税・不課税取引計",SUMIFS($E$9:E24,$N$9:N24,"非・不")+P25,IF(A25="8％(軽減)対象計",SUMIFS($E$9:E24,$N$9:N24,"※")+P25,IF(AND(A25="小計",COUNTIF($A$9:A24,"小計")&lt;1),SUM($E$9:E24)+P25,IF(AND(A25="小計",COUNTIF($A$9:A24,"小計")&gt;=1),SUM(OFFSET($E$8,LARGE($V$9:V24,1)+1,0,LARGE($V$9:V25,1)-LARGE($V$9:V24,1)-1,1))+P25,IF(A25="8％対象計",SUMIFS($E$9:E24,$N$9:N24,"")+P25-SUMIFS($E$9:E24,$A$9:A24,"非課税・不課税取引計")-SUMIFS($E$9:E24,$A$9:A24,"小計")-SUMIFS($E$9:E24,$A$9:A24,"8％消費税計")-SUMIFS($E$9:E24,$A$9:A24,"8％対象計")-SUMIFS($E$9:E24,$A$9:A24,"8％(軽減)消費税計")-SUMIFS($E$9:E24,$A$9:A24,"8％(軽減)対象計"),IF(A25="8％消費税計",ROUND(SUMIFS($E$9:E24,$A$9:A24,"8％(軽減)対象計")/COUNTIF($A$9:A24,"8％(軽減)対象計")*0.08,0)+P25,IF(A25="8％消費税計",ROUND(SUMIFS($E$9:E24,$A$9:A24,"8％対象計")/COUNTIF($A$9:A24,"8％対象計")*0.08,0)+P25,IF(AND(A25="値引き",C25="",D25=""),0+P25,IF(C25="","",IF(D25="","",ROUND(C25*D25,0)+P25))))))))))),"")</f>
        <v/>
      </c>
      <c r="F25" s="235"/>
      <c r="G25" s="236" t="str">
        <f ca="1">IFERROR(IF($A25="非課税・不課税取引計",SUMIFS(G$9:G24,$N$9:$N24,"非・不")+$Q25,IF(AND(A25="小計",COUNTIF($A$9:A24,"小計")&lt;1),SUM($G$9:G24)+Q25,IF(AND(A25="小計",COUNTIF($A$9:A24,"小計")&gt;=1),SUM(OFFSET($G$8,LARGE($V$9:V24,1)+1,0,LARGE($V$9:V25,1)-LARGE($V$9:V24,1)-1,1))+Q25,IF($A25="１０％対象計",SUMIFS(G$9:G24,$N$9:$N24,"")+$Q25-SUMIFS(G$9:G24,$A$9:$A24,"非課税・不課税取引計")-SUMIFS(G$9:G24,$A$9:$A24,"小計")-SUMIFS(G$9:G24,$A$9:$A24,"１０％消費税計")-SUMIFS(G$9:G24,$A$9:$A24,"１０％対象計"),IF($A25="１０％消費税計",ROUND(SUMIFS(G$9:G24,$A$9:$A24,"１０％対象計")/COUNTIF($A$9:$A24,"１０％対象計")*0.1,0)+$Q25,IF(A25="値引き",T25,IF($C25="","",IF($D25="","",ROUND(F25*$D25,0)+$Q25)))))))),"")</f>
        <v/>
      </c>
      <c r="H25" s="237" t="str">
        <f t="shared" si="0"/>
        <v/>
      </c>
      <c r="I25" s="235"/>
      <c r="J25" s="238" t="str">
        <f ca="1">IFERROR(IF($A25="非課税・不課税取引計",SUMIFS(J$9:J24,$N$9:$N24,"非・不")+$R25,IF(AND(A25="小計",COUNTIF($A$9:A24,"小計")&lt;1),SUM($J$9:J24)+R25,IF(AND(A25="小計",COUNTIF($A$9:A24,"小計")&gt;=1),SUM(OFFSET($J$8,LARGE($V$9:V24,1)+1,0,LARGE($V$9:V25,1)-LARGE($V$9:V24,1)-1,1))+R25,IF($A25="１０％対象計",SUMIFS(J$9:J24,$N$9:$N24,"")+$R25-SUMIFS(J$9:J24,$A$9:$A24,"非課税・不課税取引計")-SUMIFS(J$9:J24,$A$9:$A24,"小計")-SUMIFS(J$9:J24,$A$9:$A24,"１０％消費税計")-SUMIFS(J$9:J24,$A$9:$A24,"１０％対象計"),IF($A25="１０％消費税計",ROUND(SUMIFS(J$9:J24,$A$9:$A24,"１０％対象計")/COUNTIF($A$9:$A24,"１０％対象計")*0.1,0)+$R25,IF(A25="値引き",U25,IF($C25="","",IF($D25="","",ROUND(I25*$D25,0)+$R25)))))))),"")</f>
        <v/>
      </c>
      <c r="K25" s="239" t="str">
        <f t="shared" si="1"/>
        <v/>
      </c>
      <c r="L25" s="240" t="str">
        <f t="shared" si="2"/>
        <v/>
      </c>
      <c r="M25" s="234" t="str">
        <f ca="1">IFERROR(IF($A25="非課税・不課税取引計",SUMIFS(M$9:M24,$N$9:$N24,"非・不")+$S25,IF(AND(A25="小計",COUNTIF($A$9:A24,"小計")&lt;1),SUM($M$9:M24)+S25,IF(AND(A25="小計",COUNTIF($A$9:A24,"小計")&gt;=1),SUM(OFFSET($M$8,LARGE($V$9:V24,1)+1,0,LARGE($V$9:V25,1)-LARGE($V$9:V24,1)-1,1))+S25,IF($A25="１０％対象計",SUMIFS(M$9:M24,$N$9:$N24,"")+$S25-SUMIFS(M$9:M24,$A$9:$A24,"非課税・不課税取引計")-SUMIFS(M$9:M24,$A$9:$A24,"小計")-SUMIFS(M$9:M24,$A$9:$A24,"１０％消費税計")-SUMIFS(M$9:M24,$A$9:$A24,"１０％対象計"),IF($A25="１０％消費税計",ROUND(SUMIFS(M$9:M24,$A$9:$A24,"１０％対象計")/COUNTIF($A$9:$A24,"１０％対象計")*0.1,0)+$S25,IF(A25="値引き",E25-G25-J25+S25,IF($C25="","",IF($D25="","",E25-G25-J25+$S25)))))))),"")</f>
        <v/>
      </c>
      <c r="N25" s="241"/>
      <c r="O25" s="242"/>
      <c r="P25" s="248"/>
      <c r="Q25" s="249"/>
      <c r="R25" s="249"/>
      <c r="S25" s="250"/>
      <c r="T25" s="252"/>
      <c r="U25" s="253"/>
      <c r="V25" s="214" t="str">
        <f t="shared" si="3"/>
        <v/>
      </c>
    </row>
    <row r="26" spans="1:22" ht="19.899999999999999" customHeight="1">
      <c r="A26" s="230"/>
      <c r="B26" s="231"/>
      <c r="C26" s="232"/>
      <c r="D26" s="233"/>
      <c r="E26" s="247" t="str">
        <f ca="1">IFERROR(IF(A26="１０％対象計",SUMIFS($E$9:E25,$N$9:N25,""),IF(A26="非課税・不課税取引計",SUMIFS($E$9:E25,$N$9:N25,"非・不")+P26,IF(A26="8％(軽減)対象計",SUMIFS($E$9:E25,$N$9:N25,"※")+P26,IF(AND(A26="小計",COUNTIF($A$9:A25,"小計")&lt;1),SUM($E$9:E25)+P26,IF(AND(A26="小計",COUNTIF($A$9:A25,"小計")&gt;=1),SUM(OFFSET($E$8,LARGE($V$9:V25,1)+1,0,LARGE($V$9:V26,1)-LARGE($V$9:V25,1)-1,1))+P26,IF(A26="8％対象計",SUMIFS($E$9:E25,$N$9:N25,"")+P26-SUMIFS($E$9:E25,$A$9:A25,"非課税・不課税取引計")-SUMIFS($E$9:E25,$A$9:A25,"小計")-SUMIFS($E$9:E25,$A$9:A25,"8％消費税計")-SUMIFS($E$9:E25,$A$9:A25,"8％対象計")-SUMIFS($E$9:E25,$A$9:A25,"8％(軽減)消費税計")-SUMIFS($E$9:E25,$A$9:A25,"8％(軽減)対象計"),IF(A26="8％消費税計",ROUND(SUMIFS($E$9:E25,$A$9:A25,"8％(軽減)対象計")/COUNTIF($A$9:A25,"8％(軽減)対象計")*0.08,0)+P26,IF(A26="8％消費税計",ROUND(SUMIFS($E$9:E25,$A$9:A25,"8％対象計")/COUNTIF($A$9:A25,"8％対象計")*0.08,0)+P26,IF(AND(A26="値引き",C26="",D26=""),0+P26,IF(C26="","",IF(D26="","",ROUND(C26*D26,0)+P26))))))))))),"")</f>
        <v/>
      </c>
      <c r="F26" s="235"/>
      <c r="G26" s="236" t="str">
        <f ca="1">IFERROR(IF($A26="非課税・不課税取引計",SUMIFS(G$9:G25,$N$9:$N25,"非・不")+$Q26,IF(AND(A26="小計",COUNTIF($A$9:A25,"小計")&lt;1),SUM($G$9:G25)+Q26,IF(AND(A26="小計",COUNTIF($A$9:A25,"小計")&gt;=1),SUM(OFFSET($G$8,LARGE($V$9:V25,1)+1,0,LARGE($V$9:V26,1)-LARGE($V$9:V25,1)-1,1))+Q26,IF($A26="１０％対象計",SUMIFS(G$9:G25,$N$9:$N25,"")+$Q26-SUMIFS(G$9:G25,$A$9:$A25,"非課税・不課税取引計")-SUMIFS(G$9:G25,$A$9:$A25,"小計")-SUMIFS(G$9:G25,$A$9:$A25,"１０％消費税計")-SUMIFS(G$9:G25,$A$9:$A25,"１０％対象計"),IF($A26="１０％消費税計",ROUND(SUMIFS(G$9:G25,$A$9:$A25,"１０％対象計")/COUNTIF($A$9:$A25,"１０％対象計")*0.1,0)+$Q26,IF(A26="値引き",T26,IF($C26="","",IF($D26="","",ROUND(F26*$D26,0)+$Q26)))))))),"")</f>
        <v/>
      </c>
      <c r="H26" s="237" t="str">
        <f t="shared" si="0"/>
        <v/>
      </c>
      <c r="I26" s="235"/>
      <c r="J26" s="238" t="str">
        <f ca="1">IFERROR(IF($A26="非課税・不課税取引計",SUMIFS(J$9:J25,$N$9:$N25,"非・不")+$R26,IF(AND(A26="小計",COUNTIF($A$9:A25,"小計")&lt;1),SUM($J$9:J25)+R26,IF(AND(A26="小計",COUNTIF($A$9:A25,"小計")&gt;=1),SUM(OFFSET($J$8,LARGE($V$9:V25,1)+1,0,LARGE($V$9:V26,1)-LARGE($V$9:V25,1)-1,1))+R26,IF($A26="１０％対象計",SUMIFS(J$9:J25,$N$9:$N25,"")+$R26-SUMIFS(J$9:J25,$A$9:$A25,"非課税・不課税取引計")-SUMIFS(J$9:J25,$A$9:$A25,"小計")-SUMIFS(J$9:J25,$A$9:$A25,"１０％消費税計")-SUMIFS(J$9:J25,$A$9:$A25,"１０％対象計"),IF($A26="１０％消費税計",ROUND(SUMIFS(J$9:J25,$A$9:$A25,"１０％対象計")/COUNTIF($A$9:$A25,"１０％対象計")*0.1,0)+$R26,IF(A26="値引き",U26,IF($C26="","",IF($D26="","",ROUND(I26*$D26,0)+$R26)))))))),"")</f>
        <v/>
      </c>
      <c r="K26" s="239" t="str">
        <f t="shared" si="1"/>
        <v/>
      </c>
      <c r="L26" s="240" t="str">
        <f t="shared" si="2"/>
        <v/>
      </c>
      <c r="M26" s="234" t="str">
        <f ca="1">IFERROR(IF($A26="非課税・不課税取引計",SUMIFS(M$9:M25,$N$9:$N25,"非・不")+$S26,IF(AND(A26="小計",COUNTIF($A$9:A25,"小計")&lt;1),SUM($M$9:M25)+S26,IF(AND(A26="小計",COUNTIF($A$9:A25,"小計")&gt;=1),SUM(OFFSET($M$8,LARGE($V$9:V25,1)+1,0,LARGE($V$9:V26,1)-LARGE($V$9:V25,1)-1,1))+S26,IF($A26="１０％対象計",SUMIFS(M$9:M25,$N$9:$N25,"")+$S26-SUMIFS(M$9:M25,$A$9:$A25,"非課税・不課税取引計")-SUMIFS(M$9:M25,$A$9:$A25,"小計")-SUMIFS(M$9:M25,$A$9:$A25,"１０％消費税計")-SUMIFS(M$9:M25,$A$9:$A25,"１０％対象計"),IF($A26="１０％消費税計",ROUND(SUMIFS(M$9:M25,$A$9:$A25,"１０％対象計")/COUNTIF($A$9:$A25,"１０％対象計")*0.1,0)+$S26,IF(A26="値引き",E26-G26-J26+S26,IF($C26="","",IF($D26="","",E26-G26-J26+$S26)))))))),"")</f>
        <v/>
      </c>
      <c r="N26" s="241"/>
      <c r="O26" s="242"/>
      <c r="P26" s="248"/>
      <c r="Q26" s="249"/>
      <c r="R26" s="249"/>
      <c r="S26" s="250"/>
      <c r="T26" s="252"/>
      <c r="U26" s="253"/>
      <c r="V26" s="214" t="str">
        <f t="shared" si="3"/>
        <v/>
      </c>
    </row>
    <row r="27" spans="1:22" ht="19.899999999999999" customHeight="1">
      <c r="A27" s="230"/>
      <c r="B27" s="231"/>
      <c r="C27" s="232"/>
      <c r="D27" s="233"/>
      <c r="E27" s="247" t="str">
        <f ca="1">IFERROR(IF(A27="１０％対象計",SUMIFS($E$9:E26,$N$9:N26,""),IF(A27="非課税・不課税取引計",SUMIFS($E$9:E26,$N$9:N26,"非・不")+P27,IF(A27="8％(軽減)対象計",SUMIFS($E$9:E26,$N$9:N26,"※")+P27,IF(AND(A27="小計",COUNTIF($A$9:A26,"小計")&lt;1),SUM($E$9:E26)+P27,IF(AND(A27="小計",COUNTIF($A$9:A26,"小計")&gt;=1),SUM(OFFSET($E$8,LARGE($V$9:V26,1)+1,0,LARGE($V$9:V27,1)-LARGE($V$9:V26,1)-1,1))+P27,IF(A27="8％対象計",SUMIFS($E$9:E26,$N$9:N26,"")+P27-SUMIFS($E$9:E26,$A$9:A26,"非課税・不課税取引計")-SUMIFS($E$9:E26,$A$9:A26,"小計")-SUMIFS($E$9:E26,$A$9:A26,"8％消費税計")-SUMIFS($E$9:E26,$A$9:A26,"8％対象計")-SUMIFS($E$9:E26,$A$9:A26,"8％(軽減)消費税計")-SUMIFS($E$9:E26,$A$9:A26,"8％(軽減)対象計"),IF(A27="8％消費税計",ROUND(SUMIFS($E$9:E26,$A$9:A26,"8％(軽減)対象計")/COUNTIF($A$9:A26,"8％(軽減)対象計")*0.08,0)+P27,IF(A27="8％消費税計",ROUND(SUMIFS($E$9:E26,$A$9:A26,"8％対象計")/COUNTIF($A$9:A26,"8％対象計")*0.08,0)+P27,IF(AND(A27="値引き",C27="",D27=""),0+P27,IF(C27="","",IF(D27="","",ROUND(C27*D27,0)+P27))))))))))),"")</f>
        <v/>
      </c>
      <c r="F27" s="235"/>
      <c r="G27" s="236" t="str">
        <f ca="1">IFERROR(IF($A27="非課税・不課税取引計",SUMIFS(G$9:G26,$N$9:$N26,"非・不")+$Q27,IF(AND(A27="小計",COUNTIF($A$9:A26,"小計")&lt;1),SUM($G$9:G26)+Q27,IF(AND(A27="小計",COUNTIF($A$9:A26,"小計")&gt;=1),SUM(OFFSET($G$8,LARGE($V$9:V26,1)+1,0,LARGE($V$9:V27,1)-LARGE($V$9:V26,1)-1,1))+Q27,IF($A27="１０％対象計",SUMIFS(G$9:G26,$N$9:$N26,"")+$Q27-SUMIFS(G$9:G26,$A$9:$A26,"非課税・不課税取引計")-SUMIFS(G$9:G26,$A$9:$A26,"小計")-SUMIFS(G$9:G26,$A$9:$A26,"１０％消費税計")-SUMIFS(G$9:G26,$A$9:$A26,"１０％対象計"),IF($A27="１０％消費税計",ROUND(SUMIFS(G$9:G26,$A$9:$A26,"１０％対象計")/COUNTIF($A$9:$A26,"１０％対象計")*0.1,0)+$Q27,IF(A27="値引き",T27,IF($C27="","",IF($D27="","",ROUND(F27*$D27,0)+$Q27)))))))),"")</f>
        <v/>
      </c>
      <c r="H27" s="237" t="str">
        <f t="shared" si="0"/>
        <v/>
      </c>
      <c r="I27" s="235"/>
      <c r="J27" s="238" t="str">
        <f ca="1">IFERROR(IF($A27="非課税・不課税取引計",SUMIFS(J$9:J26,$N$9:$N26,"非・不")+$R27,IF(AND(A27="小計",COUNTIF($A$9:A26,"小計")&lt;1),SUM($J$9:J26)+R27,IF(AND(A27="小計",COUNTIF($A$9:A26,"小計")&gt;=1),SUM(OFFSET($J$8,LARGE($V$9:V26,1)+1,0,LARGE($V$9:V27,1)-LARGE($V$9:V26,1)-1,1))+R27,IF($A27="１０％対象計",SUMIFS(J$9:J26,$N$9:$N26,"")+$R27-SUMIFS(J$9:J26,$A$9:$A26,"非課税・不課税取引計")-SUMIFS(J$9:J26,$A$9:$A26,"小計")-SUMIFS(J$9:J26,$A$9:$A26,"１０％消費税計")-SUMIFS(J$9:J26,$A$9:$A26,"１０％対象計"),IF($A27="１０％消費税計",ROUND(SUMIFS(J$9:J26,$A$9:$A26,"１０％対象計")/COUNTIF($A$9:$A26,"１０％対象計")*0.1,0)+$R27,IF(A27="値引き",U27,IF($C27="","",IF($D27="","",ROUND(I27*$D27,0)+$R27)))))))),"")</f>
        <v/>
      </c>
      <c r="K27" s="239" t="str">
        <f t="shared" si="1"/>
        <v/>
      </c>
      <c r="L27" s="240" t="str">
        <f t="shared" si="2"/>
        <v/>
      </c>
      <c r="M27" s="234" t="str">
        <f ca="1">IFERROR(IF($A27="非課税・不課税取引計",SUMIFS(M$9:M26,$N$9:$N26,"非・不")+$S27,IF(AND(A27="小計",COUNTIF($A$9:A26,"小計")&lt;1),SUM($M$9:M26)+S27,IF(AND(A27="小計",COUNTIF($A$9:A26,"小計")&gt;=1),SUM(OFFSET($M$8,LARGE($V$9:V26,1)+1,0,LARGE($V$9:V27,1)-LARGE($V$9:V26,1)-1,1))+S27,IF($A27="１０％対象計",SUMIFS(M$9:M26,$N$9:$N26,"")+$S27-SUMIFS(M$9:M26,$A$9:$A26,"非課税・不課税取引計")-SUMIFS(M$9:M26,$A$9:$A26,"小計")-SUMIFS(M$9:M26,$A$9:$A26,"１０％消費税計")-SUMIFS(M$9:M26,$A$9:$A26,"１０％対象計"),IF($A27="１０％消費税計",ROUND(SUMIFS(M$9:M26,$A$9:$A26,"１０％対象計")/COUNTIF($A$9:$A26,"１０％対象計")*0.1,0)+$S27,IF(A27="値引き",E27-G27-J27+S27,IF($C27="","",IF($D27="","",E27-G27-J27+$S27)))))))),"")</f>
        <v/>
      </c>
      <c r="N27" s="241"/>
      <c r="O27" s="242"/>
      <c r="P27" s="248"/>
      <c r="Q27" s="249"/>
      <c r="R27" s="249"/>
      <c r="S27" s="250"/>
      <c r="T27" s="252"/>
      <c r="U27" s="253"/>
      <c r="V27" s="214" t="str">
        <f t="shared" si="3"/>
        <v/>
      </c>
    </row>
    <row r="28" spans="1:22" ht="19.899999999999999" customHeight="1">
      <c r="A28" s="230"/>
      <c r="B28" s="231"/>
      <c r="C28" s="232"/>
      <c r="D28" s="233"/>
      <c r="E28" s="247" t="str">
        <f ca="1">IFERROR(IF(A28="１０％対象計",SUMIFS($E$9:E27,$N$9:N27,""),IF(A28="非課税・不課税取引計",SUMIFS($E$9:E27,$N$9:N27,"非・不")+P28,IF(A28="8％(軽減)対象計",SUMIFS($E$9:E27,$N$9:N27,"※")+P28,IF(AND(A28="小計",COUNTIF($A$9:A27,"小計")&lt;1),SUM($E$9:E27)+P28,IF(AND(A28="小計",COUNTIF($A$9:A27,"小計")&gt;=1),SUM(OFFSET($E$8,LARGE($V$9:V27,1)+1,0,LARGE($V$9:V28,1)-LARGE($V$9:V27,1)-1,1))+P28,IF(A28="8％対象計",SUMIFS($E$9:E27,$N$9:N27,"")+P28-SUMIFS($E$9:E27,$A$9:A27,"非課税・不課税取引計")-SUMIFS($E$9:E27,$A$9:A27,"小計")-SUMIFS($E$9:E27,$A$9:A27,"8％消費税計")-SUMIFS($E$9:E27,$A$9:A27,"8％対象計")-SUMIFS($E$9:E27,$A$9:A27,"8％(軽減)消費税計")-SUMIFS($E$9:E27,$A$9:A27,"8％(軽減)対象計"),IF(A28="8％消費税計",ROUND(SUMIFS($E$9:E27,$A$9:A27,"8％(軽減)対象計")/COUNTIF($A$9:A27,"8％(軽減)対象計")*0.08,0)+P28,IF(A28="8％消費税計",ROUND(SUMIFS($E$9:E27,$A$9:A27,"8％対象計")/COUNTIF($A$9:A27,"8％対象計")*0.08,0)+P28,IF(AND(A28="値引き",C28="",D28=""),0+P28,IF(C28="","",IF(D28="","",ROUND(C28*D28,0)+P28))))))))))),"")</f>
        <v/>
      </c>
      <c r="F28" s="235"/>
      <c r="G28" s="236" t="str">
        <f ca="1">IFERROR(IF($A28="非課税・不課税取引計",SUMIFS(G$9:G27,$N$9:$N27,"非・不")+$Q28,IF(AND(A28="小計",COUNTIF($A$9:A27,"小計")&lt;1),SUM($G$9:G27)+Q28,IF(AND(A28="小計",COUNTIF($A$9:A27,"小計")&gt;=1),SUM(OFFSET($G$8,LARGE($V$9:V27,1)+1,0,LARGE($V$9:V28,1)-LARGE($V$9:V27,1)-1,1))+Q28,IF($A28="１０％対象計",SUMIFS(G$9:G27,$N$9:$N27,"")+$Q28-SUMIFS(G$9:G27,$A$9:$A27,"非課税・不課税取引計")-SUMIFS(G$9:G27,$A$9:$A27,"小計")-SUMIFS(G$9:G27,$A$9:$A27,"１０％消費税計")-SUMIFS(G$9:G27,$A$9:$A27,"１０％対象計"),IF($A28="１０％消費税計",ROUND(SUMIFS(G$9:G27,$A$9:$A27,"１０％対象計")/COUNTIF($A$9:$A27,"１０％対象計")*0.1,0)+$Q28,IF(A28="値引き",T28,IF($C28="","",IF($D28="","",ROUND(F28*$D28,0)+$Q28)))))))),"")</f>
        <v/>
      </c>
      <c r="H28" s="237" t="str">
        <f t="shared" si="0"/>
        <v/>
      </c>
      <c r="I28" s="235"/>
      <c r="J28" s="238" t="str">
        <f ca="1">IFERROR(IF($A28="非課税・不課税取引計",SUMIFS(J$9:J27,$N$9:$N27,"非・不")+$R28,IF(AND(A28="小計",COUNTIF($A$9:A27,"小計")&lt;1),SUM($J$9:J27)+R28,IF(AND(A28="小計",COUNTIF($A$9:A27,"小計")&gt;=1),SUM(OFFSET($J$8,LARGE($V$9:V27,1)+1,0,LARGE($V$9:V28,1)-LARGE($V$9:V27,1)-1,1))+R28,IF($A28="１０％対象計",SUMIFS(J$9:J27,$N$9:$N27,"")+$R28-SUMIFS(J$9:J27,$A$9:$A27,"非課税・不課税取引計")-SUMIFS(J$9:J27,$A$9:$A27,"小計")-SUMIFS(J$9:J27,$A$9:$A27,"１０％消費税計")-SUMIFS(J$9:J27,$A$9:$A27,"１０％対象計"),IF($A28="１０％消費税計",ROUND(SUMIFS(J$9:J27,$A$9:$A27,"１０％対象計")/COUNTIF($A$9:$A27,"１０％対象計")*0.1,0)+$R28,IF(A28="値引き",U28,IF($C28="","",IF($D28="","",ROUND(I28*$D28,0)+$R28)))))))),"")</f>
        <v/>
      </c>
      <c r="K28" s="239" t="str">
        <f t="shared" si="1"/>
        <v/>
      </c>
      <c r="L28" s="240" t="str">
        <f t="shared" si="2"/>
        <v/>
      </c>
      <c r="M28" s="234" t="str">
        <f ca="1">IFERROR(IF($A28="非課税・不課税取引計",SUMIFS(M$9:M27,$N$9:$N27,"非・不")+$S28,IF(AND(A28="小計",COUNTIF($A$9:A27,"小計")&lt;1),SUM($M$9:M27)+S28,IF(AND(A28="小計",COUNTIF($A$9:A27,"小計")&gt;=1),SUM(OFFSET($M$8,LARGE($V$9:V27,1)+1,0,LARGE($V$9:V28,1)-LARGE($V$9:V27,1)-1,1))+S28,IF($A28="１０％対象計",SUMIFS(M$9:M27,$N$9:$N27,"")+$S28-SUMIFS(M$9:M27,$A$9:$A27,"非課税・不課税取引計")-SUMIFS(M$9:M27,$A$9:$A27,"小計")-SUMIFS(M$9:M27,$A$9:$A27,"１０％消費税計")-SUMIFS(M$9:M27,$A$9:$A27,"１０％対象計"),IF($A28="１０％消費税計",ROUND(SUMIFS(M$9:M27,$A$9:$A27,"１０％対象計")/COUNTIF($A$9:$A27,"１０％対象計")*0.1,0)+$S28,IF(A28="値引き",E28-G28-J28+S28,IF($C28="","",IF($D28="","",E28-G28-J28+$S28)))))))),"")</f>
        <v/>
      </c>
      <c r="N28" s="241"/>
      <c r="O28" s="242"/>
      <c r="P28" s="248"/>
      <c r="Q28" s="249"/>
      <c r="R28" s="249"/>
      <c r="S28" s="250"/>
      <c r="T28" s="252"/>
      <c r="U28" s="253"/>
      <c r="V28" s="214" t="str">
        <f t="shared" si="3"/>
        <v/>
      </c>
    </row>
    <row r="29" spans="1:22" ht="19.899999999999999" customHeight="1">
      <c r="A29" s="230"/>
      <c r="B29" s="231"/>
      <c r="C29" s="232"/>
      <c r="D29" s="233"/>
      <c r="E29" s="247" t="str">
        <f ca="1">IFERROR(IF(A29="１０％対象計",SUMIFS($E$9:E28,$N$9:N28,""),IF(A29="非課税・不課税取引計",SUMIFS($E$9:E28,$N$9:N28,"非・不")+P29,IF(A29="8％(軽減)対象計",SUMIFS($E$9:E28,$N$9:N28,"※")+P29,IF(AND(A29="小計",COUNTIF($A$9:A28,"小計")&lt;1),SUM($E$9:E28)+P29,IF(AND(A29="小計",COUNTIF($A$9:A28,"小計")&gt;=1),SUM(OFFSET($E$8,LARGE($V$9:V28,1)+1,0,LARGE($V$9:V29,1)-LARGE($V$9:V28,1)-1,1))+P29,IF(A29="8％対象計",SUMIFS($E$9:E28,$N$9:N28,"")+P29-SUMIFS($E$9:E28,$A$9:A28,"非課税・不課税取引計")-SUMIFS($E$9:E28,$A$9:A28,"小計")-SUMIFS($E$9:E28,$A$9:A28,"8％消費税計")-SUMIFS($E$9:E28,$A$9:A28,"8％対象計")-SUMIFS($E$9:E28,$A$9:A28,"8％(軽減)消費税計")-SUMIFS($E$9:E28,$A$9:A28,"8％(軽減)対象計"),IF(A29="8％消費税計",ROUND(SUMIFS($E$9:E28,$A$9:A28,"8％(軽減)対象計")/COUNTIF($A$9:A28,"8％(軽減)対象計")*0.08,0)+P29,IF(A29="8％消費税計",ROUND(SUMIFS($E$9:E28,$A$9:A28,"8％対象計")/COUNTIF($A$9:A28,"8％対象計")*0.08,0)+P29,IF(AND(A29="値引き",C29="",D29=""),0+P29,IF(C29="","",IF(D29="","",ROUND(C29*D29,0)+P29))))))))))),"")</f>
        <v/>
      </c>
      <c r="F29" s="235"/>
      <c r="G29" s="236" t="str">
        <f ca="1">IFERROR(IF($A29="非課税・不課税取引計",SUMIFS(G$9:G28,$N$9:$N28,"非・不")+$Q29,IF(AND(A29="小計",COUNTIF($A$9:A28,"小計")&lt;1),SUM($G$9:G28)+Q29,IF(AND(A29="小計",COUNTIF($A$9:A28,"小計")&gt;=1),SUM(OFFSET($G$8,LARGE($V$9:V28,1)+1,0,LARGE($V$9:V29,1)-LARGE($V$9:V28,1)-1,1))+Q29,IF($A29="１０％対象計",SUMIFS(G$9:G28,$N$9:$N28,"")+$Q29-SUMIFS(G$9:G28,$A$9:$A28,"非課税・不課税取引計")-SUMIFS(G$9:G28,$A$9:$A28,"小計")-SUMIFS(G$9:G28,$A$9:$A28,"１０％消費税計")-SUMIFS(G$9:G28,$A$9:$A28,"１０％対象計"),IF($A29="１０％消費税計",ROUND(SUMIFS(G$9:G28,$A$9:$A28,"１０％対象計")/COUNTIF($A$9:$A28,"１０％対象計")*0.1,0)+$Q29,IF(A29="値引き",T29,IF($C29="","",IF($D29="","",ROUND(F29*$D29,0)+$Q29)))))))),"")</f>
        <v/>
      </c>
      <c r="H29" s="237" t="str">
        <f t="shared" si="0"/>
        <v/>
      </c>
      <c r="I29" s="235"/>
      <c r="J29" s="238" t="str">
        <f ca="1">IFERROR(IF($A29="非課税・不課税取引計",SUMIFS(J$9:J28,$N$9:$N28,"非・不")+$R29,IF(AND(A29="小計",COUNTIF($A$9:A28,"小計")&lt;1),SUM($J$9:J28)+R29,IF(AND(A29="小計",COUNTIF($A$9:A28,"小計")&gt;=1),SUM(OFFSET($J$8,LARGE($V$9:V28,1)+1,0,LARGE($V$9:V29,1)-LARGE($V$9:V28,1)-1,1))+R29,IF($A29="１０％対象計",SUMIFS(J$9:J28,$N$9:$N28,"")+$R29-SUMIFS(J$9:J28,$A$9:$A28,"非課税・不課税取引計")-SUMIFS(J$9:J28,$A$9:$A28,"小計")-SUMIFS(J$9:J28,$A$9:$A28,"１０％消費税計")-SUMIFS(J$9:J28,$A$9:$A28,"１０％対象計"),IF($A29="１０％消費税計",ROUND(SUMIFS(J$9:J28,$A$9:$A28,"１０％対象計")/COUNTIF($A$9:$A28,"１０％対象計")*0.1,0)+$R29,IF(A29="値引き",U29,IF($C29="","",IF($D29="","",ROUND(I29*$D29,0)+$R29)))))))),"")</f>
        <v/>
      </c>
      <c r="K29" s="239" t="str">
        <f t="shared" si="1"/>
        <v/>
      </c>
      <c r="L29" s="240" t="str">
        <f t="shared" si="2"/>
        <v/>
      </c>
      <c r="M29" s="234" t="str">
        <f ca="1">IFERROR(IF($A29="非課税・不課税取引計",SUMIFS(M$9:M28,$N$9:$N28,"非・不")+$S29,IF(AND(A29="小計",COUNTIF($A$9:A28,"小計")&lt;1),SUM($M$9:M28)+S29,IF(AND(A29="小計",COUNTIF($A$9:A28,"小計")&gt;=1),SUM(OFFSET($M$8,LARGE($V$9:V28,1)+1,0,LARGE($V$9:V29,1)-LARGE($V$9:V28,1)-1,1))+S29,IF($A29="１０％対象計",SUMIFS(M$9:M28,$N$9:$N28,"")+$S29-SUMIFS(M$9:M28,$A$9:$A28,"非課税・不課税取引計")-SUMIFS(M$9:M28,$A$9:$A28,"小計")-SUMIFS(M$9:M28,$A$9:$A28,"１０％消費税計")-SUMIFS(M$9:M28,$A$9:$A28,"１０％対象計"),IF($A29="１０％消費税計",ROUND(SUMIFS(M$9:M28,$A$9:$A28,"１０％対象計")/COUNTIF($A$9:$A28,"１０％対象計")*0.1,0)+$S29,IF(A29="値引き",E29-G29-J29+S29,IF($C29="","",IF($D29="","",E29-G29-J29+$S29)))))))),"")</f>
        <v/>
      </c>
      <c r="N29" s="241"/>
      <c r="O29" s="242"/>
      <c r="P29" s="248"/>
      <c r="Q29" s="249"/>
      <c r="R29" s="249"/>
      <c r="S29" s="250"/>
      <c r="T29" s="252"/>
      <c r="U29" s="253"/>
      <c r="V29" s="214" t="str">
        <f t="shared" si="3"/>
        <v/>
      </c>
    </row>
    <row r="30" spans="1:22" ht="19.899999999999999" customHeight="1">
      <c r="A30" s="230"/>
      <c r="B30" s="231"/>
      <c r="C30" s="232"/>
      <c r="D30" s="233"/>
      <c r="E30" s="247" t="str">
        <f ca="1">IFERROR(IF(A30="１０％対象計",SUMIFS($E$9:E29,$N$9:N29,""),IF(A30="非課税・不課税取引計",SUMIFS($E$9:E29,$N$9:N29,"非・不")+P30,IF(A30="8％(軽減)対象計",SUMIFS($E$9:E29,$N$9:N29,"※")+P30,IF(AND(A30="小計",COUNTIF($A$9:A29,"小計")&lt;1),SUM($E$9:E29)+P30,IF(AND(A30="小計",COUNTIF($A$9:A29,"小計")&gt;=1),SUM(OFFSET($E$8,LARGE($V$9:V29,1)+1,0,LARGE($V$9:V30,1)-LARGE($V$9:V29,1)-1,1))+P30,IF(A30="8％対象計",SUMIFS($E$9:E29,$N$9:N29,"")+P30-SUMIFS($E$9:E29,$A$9:A29,"非課税・不課税取引計")-SUMIFS($E$9:E29,$A$9:A29,"小計")-SUMIFS($E$9:E29,$A$9:A29,"8％消費税計")-SUMIFS($E$9:E29,$A$9:A29,"8％対象計")-SUMIFS($E$9:E29,$A$9:A29,"8％(軽減)消費税計")-SUMIFS($E$9:E29,$A$9:A29,"8％(軽減)対象計"),IF(A30="8％消費税計",ROUND(SUMIFS($E$9:E29,$A$9:A29,"8％(軽減)対象計")/COUNTIF($A$9:A29,"8％(軽減)対象計")*0.08,0)+P30,IF(A30="8％消費税計",ROUND(SUMIFS($E$9:E29,$A$9:A29,"8％対象計")/COUNTIF($A$9:A29,"8％対象計")*0.08,0)+P30,IF(AND(A30="値引き",C30="",D30=""),0+P30,IF(C30="","",IF(D30="","",ROUND(C30*D30,0)+P30))))))))))),"")</f>
        <v/>
      </c>
      <c r="F30" s="235"/>
      <c r="G30" s="236" t="str">
        <f ca="1">IFERROR(IF($A30="非課税・不課税取引計",SUMIFS(G$9:G29,$N$9:$N29,"非・不")+$Q30,IF(AND(A30="小計",COUNTIF($A$9:A29,"小計")&lt;1),SUM($G$9:G29)+Q30,IF(AND(A30="小計",COUNTIF($A$9:A29,"小計")&gt;=1),SUM(OFFSET($G$8,LARGE($V$9:V29,1)+1,0,LARGE($V$9:V30,1)-LARGE($V$9:V29,1)-1,1))+Q30,IF($A30="１０％対象計",SUMIFS(G$9:G29,$N$9:$N29,"")+$Q30-SUMIFS(G$9:G29,$A$9:$A29,"非課税・不課税取引計")-SUMIFS(G$9:G29,$A$9:$A29,"小計")-SUMIFS(G$9:G29,$A$9:$A29,"１０％消費税計")-SUMIFS(G$9:G29,$A$9:$A29,"１０％対象計"),IF($A30="１０％消費税計",ROUND(SUMIFS(G$9:G29,$A$9:$A29,"１０％対象計")/COUNTIF($A$9:$A29,"１０％対象計")*0.1,0)+$Q30,IF(A30="値引き",T30,IF($C30="","",IF($D30="","",ROUND(F30*$D30,0)+$Q30)))))))),"")</f>
        <v/>
      </c>
      <c r="H30" s="237" t="str">
        <f t="shared" si="0"/>
        <v/>
      </c>
      <c r="I30" s="235"/>
      <c r="J30" s="238" t="str">
        <f ca="1">IFERROR(IF($A30="非課税・不課税取引計",SUMIFS(J$9:J29,$N$9:$N29,"非・不")+$R30,IF(AND(A30="小計",COUNTIF($A$9:A29,"小計")&lt;1),SUM($J$9:J29)+R30,IF(AND(A30="小計",COUNTIF($A$9:A29,"小計")&gt;=1),SUM(OFFSET($J$8,LARGE($V$9:V29,1)+1,0,LARGE($V$9:V30,1)-LARGE($V$9:V29,1)-1,1))+R30,IF($A30="１０％対象計",SUMIFS(J$9:J29,$N$9:$N29,"")+$R30-SUMIFS(J$9:J29,$A$9:$A29,"非課税・不課税取引計")-SUMIFS(J$9:J29,$A$9:$A29,"小計")-SUMIFS(J$9:J29,$A$9:$A29,"１０％消費税計")-SUMIFS(J$9:J29,$A$9:$A29,"１０％対象計"),IF($A30="１０％消費税計",ROUND(SUMIFS(J$9:J29,$A$9:$A29,"１０％対象計")/COUNTIF($A$9:$A29,"１０％対象計")*0.1,0)+$R30,IF(A30="値引き",U30,IF($C30="","",IF($D30="","",ROUND(I30*$D30,0)+$R30)))))))),"")</f>
        <v/>
      </c>
      <c r="K30" s="239" t="str">
        <f t="shared" si="1"/>
        <v/>
      </c>
      <c r="L30" s="240" t="str">
        <f t="shared" si="2"/>
        <v/>
      </c>
      <c r="M30" s="234" t="str">
        <f ca="1">IFERROR(IF($A30="非課税・不課税取引計",SUMIFS(M$9:M29,$N$9:$N29,"非・不")+$S30,IF(AND(A30="小計",COUNTIF($A$9:A29,"小計")&lt;1),SUM($M$9:M29)+S30,IF(AND(A30="小計",COUNTIF($A$9:A29,"小計")&gt;=1),SUM(OFFSET($M$8,LARGE($V$9:V29,1)+1,0,LARGE($V$9:V30,1)-LARGE($V$9:V29,1)-1,1))+S30,IF($A30="１０％対象計",SUMIFS(M$9:M29,$N$9:$N29,"")+$S30-SUMIFS(M$9:M29,$A$9:$A29,"非課税・不課税取引計")-SUMIFS(M$9:M29,$A$9:$A29,"小計")-SUMIFS(M$9:M29,$A$9:$A29,"１０％消費税計")-SUMIFS(M$9:M29,$A$9:$A29,"１０％対象計"),IF($A30="１０％消費税計",ROUND(SUMIFS(M$9:M29,$A$9:$A29,"１０％対象計")/COUNTIF($A$9:$A29,"１０％対象計")*0.1,0)+$S30,IF(A30="値引き",E30-G30-J30+S30,IF($C30="","",IF($D30="","",E30-G30-J30+$S30)))))))),"")</f>
        <v/>
      </c>
      <c r="N30" s="241"/>
      <c r="O30" s="242"/>
      <c r="P30" s="248"/>
      <c r="Q30" s="249"/>
      <c r="R30" s="249"/>
      <c r="S30" s="250"/>
      <c r="T30" s="252"/>
      <c r="U30" s="253"/>
      <c r="V30" s="214" t="str">
        <f t="shared" si="3"/>
        <v/>
      </c>
    </row>
    <row r="31" spans="1:22" ht="19.899999999999999" customHeight="1">
      <c r="A31" s="230"/>
      <c r="B31" s="231"/>
      <c r="C31" s="232"/>
      <c r="D31" s="233"/>
      <c r="E31" s="247" t="str">
        <f ca="1">IFERROR(IF(A31="１０％対象計",SUMIFS($E$9:E30,$N$9:N30,""),IF(A31="非課税・不課税取引計",SUMIFS($E$9:E30,$N$9:N30,"非・不")+P31,IF(A31="8％(軽減)対象計",SUMIFS($E$9:E30,$N$9:N30,"※")+P31,IF(AND(A31="小計",COUNTIF($A$9:A30,"小計")&lt;1),SUM($E$9:E30)+P31,IF(AND(A31="小計",COUNTIF($A$9:A30,"小計")&gt;=1),SUM(OFFSET($E$8,LARGE($V$9:V30,1)+1,0,LARGE($V$9:V31,1)-LARGE($V$9:V30,1)-1,1))+P31,IF(A31="8％対象計",SUMIFS($E$9:E30,$N$9:N30,"")+P31-SUMIFS($E$9:E30,$A$9:A30,"非課税・不課税取引計")-SUMIFS($E$9:E30,$A$9:A30,"小計")-SUMIFS($E$9:E30,$A$9:A30,"8％消費税計")-SUMIFS($E$9:E30,$A$9:A30,"8％対象計")-SUMIFS($E$9:E30,$A$9:A30,"8％(軽減)消費税計")-SUMIFS($E$9:E30,$A$9:A30,"8％(軽減)対象計"),IF(A31="8％消費税計",ROUND(SUMIFS($E$9:E30,$A$9:A30,"8％(軽減)対象計")/COUNTIF($A$9:A30,"8％(軽減)対象計")*0.08,0)+P31,IF(A31="8％消費税計",ROUND(SUMIFS($E$9:E30,$A$9:A30,"8％対象計")/COUNTIF($A$9:A30,"8％対象計")*0.08,0)+P31,IF(AND(A31="値引き",C31="",D31=""),0+P31,IF(C31="","",IF(D31="","",ROUND(C31*D31,0)+P31))))))))))),"")</f>
        <v/>
      </c>
      <c r="F31" s="235"/>
      <c r="G31" s="236" t="str">
        <f ca="1">IFERROR(IF($A31="非課税・不課税取引計",SUMIFS(G$9:G30,$N$9:$N30,"非・不")+$Q31,IF(AND(A31="小計",COUNTIF($A$9:A30,"小計")&lt;1),SUM($G$9:G30)+Q31,IF(AND(A31="小計",COUNTIF($A$9:A30,"小計")&gt;=1),SUM(OFFSET($G$8,LARGE($V$9:V30,1)+1,0,LARGE($V$9:V31,1)-LARGE($V$9:V30,1)-1,1))+Q31,IF($A31="１０％対象計",SUMIFS(G$9:G30,$N$9:$N30,"")+$Q31-SUMIFS(G$9:G30,$A$9:$A30,"非課税・不課税取引計")-SUMIFS(G$9:G30,$A$9:$A30,"小計")-SUMIFS(G$9:G30,$A$9:$A30,"１０％消費税計")-SUMIFS(G$9:G30,$A$9:$A30,"１０％対象計"),IF($A31="１０％消費税計",ROUND(SUMIFS(G$9:G30,$A$9:$A30,"１０％対象計")/COUNTIF($A$9:$A30,"１０％対象計")*0.1,0)+$Q31,IF(A31="値引き",T31,IF($C31="","",IF($D31="","",ROUND(F31*$D31,0)+$Q31)))))))),"")</f>
        <v/>
      </c>
      <c r="H31" s="237" t="str">
        <f t="shared" si="0"/>
        <v/>
      </c>
      <c r="I31" s="235"/>
      <c r="J31" s="238" t="str">
        <f ca="1">IFERROR(IF($A31="非課税・不課税取引計",SUMIFS(J$9:J30,$N$9:$N30,"非・不")+$R31,IF(AND(A31="小計",COUNTIF($A$9:A30,"小計")&lt;1),SUM($J$9:J30)+R31,IF(AND(A31="小計",COUNTIF($A$9:A30,"小計")&gt;=1),SUM(OFFSET($J$8,LARGE($V$9:V30,1)+1,0,LARGE($V$9:V31,1)-LARGE($V$9:V30,1)-1,1))+R31,IF($A31="１０％対象計",SUMIFS(J$9:J30,$N$9:$N30,"")+$R31-SUMIFS(J$9:J30,$A$9:$A30,"非課税・不課税取引計")-SUMIFS(J$9:J30,$A$9:$A30,"小計")-SUMIFS(J$9:J30,$A$9:$A30,"１０％消費税計")-SUMIFS(J$9:J30,$A$9:$A30,"１０％対象計"),IF($A31="１０％消費税計",ROUND(SUMIFS(J$9:J30,$A$9:$A30,"１０％対象計")/COUNTIF($A$9:$A30,"１０％対象計")*0.1,0)+$R31,IF(A31="値引き",U31,IF($C31="","",IF($D31="","",ROUND(I31*$D31,0)+$R31)))))))),"")</f>
        <v/>
      </c>
      <c r="K31" s="239" t="str">
        <f t="shared" si="1"/>
        <v/>
      </c>
      <c r="L31" s="240" t="str">
        <f t="shared" si="2"/>
        <v/>
      </c>
      <c r="M31" s="234" t="str">
        <f ca="1">IFERROR(IF($A31="非課税・不課税取引計",SUMIFS(M$9:M30,$N$9:$N30,"非・不")+$S31,IF(AND(A31="小計",COUNTIF($A$9:A30,"小計")&lt;1),SUM($M$9:M30)+S31,IF(AND(A31="小計",COUNTIF($A$9:A30,"小計")&gt;=1),SUM(OFFSET($M$8,LARGE($V$9:V30,1)+1,0,LARGE($V$9:V31,1)-LARGE($V$9:V30,1)-1,1))+S31,IF($A31="１０％対象計",SUMIFS(M$9:M30,$N$9:$N30,"")+$S31-SUMIFS(M$9:M30,$A$9:$A30,"非課税・不課税取引計")-SUMIFS(M$9:M30,$A$9:$A30,"小計")-SUMIFS(M$9:M30,$A$9:$A30,"１０％消費税計")-SUMIFS(M$9:M30,$A$9:$A30,"１０％対象計"),IF($A31="１０％消費税計",ROUND(SUMIFS(M$9:M30,$A$9:$A30,"１０％対象計")/COUNTIF($A$9:$A30,"１０％対象計")*0.1,0)+$S31,IF(A31="値引き",E31-G31-J31+S31,IF($C31="","",IF($D31="","",E31-G31-J31+$S31)))))))),"")</f>
        <v/>
      </c>
      <c r="N31" s="241"/>
      <c r="O31" s="242"/>
      <c r="P31" s="248"/>
      <c r="Q31" s="249"/>
      <c r="R31" s="249"/>
      <c r="S31" s="250"/>
      <c r="T31" s="252"/>
      <c r="U31" s="253"/>
      <c r="V31" s="214" t="str">
        <f t="shared" si="3"/>
        <v/>
      </c>
    </row>
    <row r="32" spans="1:22" ht="19.899999999999999" customHeight="1">
      <c r="A32" s="230"/>
      <c r="B32" s="231"/>
      <c r="C32" s="232"/>
      <c r="D32" s="233"/>
      <c r="E32" s="247" t="str">
        <f ca="1">IFERROR(IF(A32="１０％対象計",SUMIFS($E$9:E31,$N$9:N31,""),IF(A32="非課税・不課税取引計",SUMIFS($E$9:E31,$N$9:N31,"非・不")+P32,IF(A32="8％(軽減)対象計",SUMIFS($E$9:E31,$N$9:N31,"※")+P32,IF(AND(A32="小計",COUNTIF($A$9:A31,"小計")&lt;1),SUM($E$9:E31)+P32,IF(AND(A32="小計",COUNTIF($A$9:A31,"小計")&gt;=1),SUM(OFFSET($E$8,LARGE($V$9:V31,1)+1,0,LARGE($V$9:V32,1)-LARGE($V$9:V31,1)-1,1))+P32,IF(A32="8％対象計",SUMIFS($E$9:E31,$N$9:N31,"")+P32-SUMIFS($E$9:E31,$A$9:A31,"非課税・不課税取引計")-SUMIFS($E$9:E31,$A$9:A31,"小計")-SUMIFS($E$9:E31,$A$9:A31,"8％消費税計")-SUMIFS($E$9:E31,$A$9:A31,"8％対象計")-SUMIFS($E$9:E31,$A$9:A31,"8％(軽減)消費税計")-SUMIFS($E$9:E31,$A$9:A31,"8％(軽減)対象計"),IF(A32="8％消費税計",ROUND(SUMIFS($E$9:E31,$A$9:A31,"8％(軽減)対象計")/COUNTIF($A$9:A31,"8％(軽減)対象計")*0.08,0)+P32,IF(A32="8％消費税計",ROUND(SUMIFS($E$9:E31,$A$9:A31,"8％対象計")/COUNTIF($A$9:A31,"8％対象計")*0.08,0)+P32,IF(AND(A32="値引き",C32="",D32=""),0+P32,IF(C32="","",IF(D32="","",ROUND(C32*D32,0)+P32))))))))))),"")</f>
        <v/>
      </c>
      <c r="F32" s="235"/>
      <c r="G32" s="236" t="str">
        <f ca="1">IFERROR(IF($A32="非課税・不課税取引計",SUMIFS(G$9:G31,$N$9:$N31,"非・不")+$Q32,IF(AND(A32="小計",COUNTIF($A$9:A31,"小計")&lt;1),SUM($G$9:G31)+Q32,IF(AND(A32="小計",COUNTIF($A$9:A31,"小計")&gt;=1),SUM(OFFSET($G$8,LARGE($V$9:V31,1)+1,0,LARGE($V$9:V32,1)-LARGE($V$9:V31,1)-1,1))+Q32,IF($A32="１０％対象計",SUMIFS(G$9:G31,$N$9:$N31,"")+$Q32-SUMIFS(G$9:G31,$A$9:$A31,"非課税・不課税取引計")-SUMIFS(G$9:G31,$A$9:$A31,"小計")-SUMIFS(G$9:G31,$A$9:$A31,"１０％消費税計")-SUMIFS(G$9:G31,$A$9:$A31,"１０％対象計"),IF($A32="１０％消費税計",ROUND(SUMIFS(G$9:G31,$A$9:$A31,"１０％対象計")/COUNTIF($A$9:$A31,"１０％対象計")*0.1,0)+$Q32,IF(A32="値引き",T32,IF($C32="","",IF($D32="","",ROUND(F32*$D32,0)+$Q32)))))))),"")</f>
        <v/>
      </c>
      <c r="H32" s="237" t="str">
        <f t="shared" si="0"/>
        <v/>
      </c>
      <c r="I32" s="235"/>
      <c r="J32" s="238" t="str">
        <f ca="1">IFERROR(IF($A32="非課税・不課税取引計",SUMIFS(J$9:J31,$N$9:$N31,"非・不")+$R32,IF(AND(A32="小計",COUNTIF($A$9:A31,"小計")&lt;1),SUM($J$9:J31)+R32,IF(AND(A32="小計",COUNTIF($A$9:A31,"小計")&gt;=1),SUM(OFFSET($J$8,LARGE($V$9:V31,1)+1,0,LARGE($V$9:V32,1)-LARGE($V$9:V31,1)-1,1))+R32,IF($A32="１０％対象計",SUMIFS(J$9:J31,$N$9:$N31,"")+$R32-SUMIFS(J$9:J31,$A$9:$A31,"非課税・不課税取引計")-SUMIFS(J$9:J31,$A$9:$A31,"小計")-SUMIFS(J$9:J31,$A$9:$A31,"１０％消費税計")-SUMIFS(J$9:J31,$A$9:$A31,"１０％対象計"),IF($A32="１０％消費税計",ROUND(SUMIFS(J$9:J31,$A$9:$A31,"１０％対象計")/COUNTIF($A$9:$A31,"１０％対象計")*0.1,0)+$R32,IF(A32="値引き",U32,IF($C32="","",IF($D32="","",ROUND(I32*$D32,0)+$R32)))))))),"")</f>
        <v/>
      </c>
      <c r="K32" s="239" t="str">
        <f t="shared" si="1"/>
        <v/>
      </c>
      <c r="L32" s="240" t="str">
        <f t="shared" si="2"/>
        <v/>
      </c>
      <c r="M32" s="234" t="str">
        <f ca="1">IFERROR(IF($A32="非課税・不課税取引計",SUMIFS(M$9:M31,$N$9:$N31,"非・不")+$S32,IF(AND(A32="小計",COUNTIF($A$9:A31,"小計")&lt;1),SUM($M$9:M31)+S32,IF(AND(A32="小計",COUNTIF($A$9:A31,"小計")&gt;=1),SUM(OFFSET($M$8,LARGE($V$9:V31,1)+1,0,LARGE($V$9:V32,1)-LARGE($V$9:V31,1)-1,1))+S32,IF($A32="１０％対象計",SUMIFS(M$9:M31,$N$9:$N31,"")+$S32-SUMIFS(M$9:M31,$A$9:$A31,"非課税・不課税取引計")-SUMIFS(M$9:M31,$A$9:$A31,"小計")-SUMIFS(M$9:M31,$A$9:$A31,"１０％消費税計")-SUMIFS(M$9:M31,$A$9:$A31,"１０％対象計"),IF($A32="１０％消費税計",ROUND(SUMIFS(M$9:M31,$A$9:$A31,"１０％対象計")/COUNTIF($A$9:$A31,"１０％対象計")*0.1,0)+$S32,IF(A32="値引き",E32-G32-J32+S32,IF($C32="","",IF($D32="","",E32-G32-J32+$S32)))))))),"")</f>
        <v/>
      </c>
      <c r="N32" s="241"/>
      <c r="O32" s="242"/>
      <c r="P32" s="248"/>
      <c r="Q32" s="249"/>
      <c r="R32" s="249"/>
      <c r="S32" s="250"/>
      <c r="T32" s="252"/>
      <c r="U32" s="253"/>
      <c r="V32" s="214" t="str">
        <f t="shared" si="3"/>
        <v/>
      </c>
    </row>
    <row r="33" spans="1:22" ht="19.899999999999999" customHeight="1">
      <c r="A33" s="230"/>
      <c r="B33" s="231"/>
      <c r="C33" s="232"/>
      <c r="D33" s="233"/>
      <c r="E33" s="247" t="str">
        <f ca="1">IFERROR(IF(A33="１０％対象計",SUMIFS($E$9:E32,$N$9:N32,""),IF(A33="非課税・不課税取引計",SUMIFS($E$9:E32,$N$9:N32,"非・不")+P33,IF(A33="8％(軽減)対象計",SUMIFS($E$9:E32,$N$9:N32,"※")+P33,IF(AND(A33="小計",COUNTIF($A$9:A32,"小計")&lt;1),SUM($E$9:E32)+P33,IF(AND(A33="小計",COUNTIF($A$9:A32,"小計")&gt;=1),SUM(OFFSET($E$8,LARGE($V$9:V32,1)+1,0,LARGE($V$9:V33,1)-LARGE($V$9:V32,1)-1,1))+P33,IF(A33="8％対象計",SUMIFS($E$9:E32,$N$9:N32,"")+P33-SUMIFS($E$9:E32,$A$9:A32,"非課税・不課税取引計")-SUMIFS($E$9:E32,$A$9:A32,"小計")-SUMIFS($E$9:E32,$A$9:A32,"8％消費税計")-SUMIFS($E$9:E32,$A$9:A32,"8％対象計")-SUMIFS($E$9:E32,$A$9:A32,"8％(軽減)消費税計")-SUMIFS($E$9:E32,$A$9:A32,"8％(軽減)対象計"),IF(A33="8％消費税計",ROUND(SUMIFS($E$9:E32,$A$9:A32,"8％(軽減)対象計")/COUNTIF($A$9:A32,"8％(軽減)対象計")*0.08,0)+P33,IF(A33="8％消費税計",ROUND(SUMIFS($E$9:E32,$A$9:A32,"8％対象計")/COUNTIF($A$9:A32,"8％対象計")*0.08,0)+P33,IF(AND(A33="値引き",C33="",D33=""),0+P33,IF(C33="","",IF(D33="","",ROUND(C33*D33,0)+P33))))))))))),"")</f>
        <v/>
      </c>
      <c r="F33" s="235"/>
      <c r="G33" s="236" t="str">
        <f ca="1">IFERROR(IF($A33="非課税・不課税取引計",SUMIFS(G$9:G32,$N$9:$N32,"非・不")+$Q33,IF(AND(A33="小計",COUNTIF($A$9:A32,"小計")&lt;1),SUM($G$9:G32)+Q33,IF(AND(A33="小計",COUNTIF($A$9:A32,"小計")&gt;=1),SUM(OFFSET($G$8,LARGE($V$9:V32,1)+1,0,LARGE($V$9:V33,1)-LARGE($V$9:V32,1)-1,1))+Q33,IF($A33="１０％対象計",SUMIFS(G$9:G32,$N$9:$N32,"")+$Q33-SUMIFS(G$9:G32,$A$9:$A32,"非課税・不課税取引計")-SUMIFS(G$9:G32,$A$9:$A32,"小計")-SUMIFS(G$9:G32,$A$9:$A32,"１０％消費税計")-SUMIFS(G$9:G32,$A$9:$A32,"１０％対象計"),IF($A33="１０％消費税計",ROUND(SUMIFS(G$9:G32,$A$9:$A32,"１０％対象計")/COUNTIF($A$9:$A32,"１０％対象計")*0.1,0)+$Q33,IF(A33="値引き",T33,IF($C33="","",IF($D33="","",ROUND(F33*$D33,0)+$Q33)))))))),"")</f>
        <v/>
      </c>
      <c r="H33" s="237" t="str">
        <f t="shared" si="0"/>
        <v/>
      </c>
      <c r="I33" s="235"/>
      <c r="J33" s="238" t="str">
        <f ca="1">IFERROR(IF($A33="非課税・不課税取引計",SUMIFS(J$9:J32,$N$9:$N32,"非・不")+$R33,IF(AND(A33="小計",COUNTIF($A$9:A32,"小計")&lt;1),SUM($J$9:J32)+R33,IF(AND(A33="小計",COUNTIF($A$9:A32,"小計")&gt;=1),SUM(OFFSET($J$8,LARGE($V$9:V32,1)+1,0,LARGE($V$9:V33,1)-LARGE($V$9:V32,1)-1,1))+R33,IF($A33="１０％対象計",SUMIFS(J$9:J32,$N$9:$N32,"")+$R33-SUMIFS(J$9:J32,$A$9:$A32,"非課税・不課税取引計")-SUMIFS(J$9:J32,$A$9:$A32,"小計")-SUMIFS(J$9:J32,$A$9:$A32,"１０％消費税計")-SUMIFS(J$9:J32,$A$9:$A32,"１０％対象計"),IF($A33="１０％消費税計",ROUND(SUMIFS(J$9:J32,$A$9:$A32,"１０％対象計")/COUNTIF($A$9:$A32,"１０％対象計")*0.1,0)+$R33,IF(A33="値引き",U33,IF($C33="","",IF($D33="","",ROUND(I33*$D33,0)+$R33)))))))),"")</f>
        <v/>
      </c>
      <c r="K33" s="239" t="str">
        <f t="shared" si="1"/>
        <v/>
      </c>
      <c r="L33" s="240" t="str">
        <f t="shared" si="2"/>
        <v/>
      </c>
      <c r="M33" s="234" t="str">
        <f ca="1">IFERROR(IF($A33="非課税・不課税取引計",SUMIFS(M$9:M32,$N$9:$N32,"非・不")+$S33,IF(AND(A33="小計",COUNTIF($A$9:A32,"小計")&lt;1),SUM($M$9:M32)+S33,IF(AND(A33="小計",COUNTIF($A$9:A32,"小計")&gt;=1),SUM(OFFSET($M$8,LARGE($V$9:V32,1)+1,0,LARGE($V$9:V33,1)-LARGE($V$9:V32,1)-1,1))+S33,IF($A33="１０％対象計",SUMIFS(M$9:M32,$N$9:$N32,"")+$S33-SUMIFS(M$9:M32,$A$9:$A32,"非課税・不課税取引計")-SUMIFS(M$9:M32,$A$9:$A32,"小計")-SUMIFS(M$9:M32,$A$9:$A32,"１０％消費税計")-SUMIFS(M$9:M32,$A$9:$A32,"１０％対象計"),IF($A33="１０％消費税計",ROUND(SUMIFS(M$9:M32,$A$9:$A32,"１０％対象計")/COUNTIF($A$9:$A32,"１０％対象計")*0.1,0)+$S33,IF(A33="値引き",E33-G33-J33+S33,IF($C33="","",IF($D33="","",E33-G33-J33+$S33)))))))),"")</f>
        <v/>
      </c>
      <c r="N33" s="241"/>
      <c r="O33" s="242"/>
      <c r="P33" s="248"/>
      <c r="Q33" s="249"/>
      <c r="R33" s="249"/>
      <c r="S33" s="250"/>
      <c r="T33" s="252"/>
      <c r="U33" s="253"/>
      <c r="V33" s="214" t="str">
        <f t="shared" si="3"/>
        <v/>
      </c>
    </row>
    <row r="34" spans="1:22" ht="19.899999999999999" customHeight="1">
      <c r="A34" s="230"/>
      <c r="B34" s="231"/>
      <c r="C34" s="232"/>
      <c r="D34" s="233"/>
      <c r="E34" s="247" t="str">
        <f ca="1">IFERROR(IF(A34="１０％対象計",SUMIFS($E$9:E33,$N$9:N33,""),IF(A34="非課税・不課税取引計",SUMIFS($E$9:E33,$N$9:N33,"非・不")+P34,IF(A34="8％(軽減)対象計",SUMIFS($E$9:E33,$N$9:N33,"※")+P34,IF(AND(A34="小計",COUNTIF($A$9:A33,"小計")&lt;1),SUM($E$9:E33)+P34,IF(AND(A34="小計",COUNTIF($A$9:A33,"小計")&gt;=1),SUM(OFFSET($E$8,LARGE($V$9:V33,1)+1,0,LARGE($V$9:V34,1)-LARGE($V$9:V33,1)-1,1))+P34,IF(A34="8％対象計",SUMIFS($E$9:E33,$N$9:N33,"")+P34-SUMIFS($E$9:E33,$A$9:A33,"非課税・不課税取引計")-SUMIFS($E$9:E33,$A$9:A33,"小計")-SUMIFS($E$9:E33,$A$9:A33,"8％消費税計")-SUMIFS($E$9:E33,$A$9:A33,"8％対象計")-SUMIFS($E$9:E33,$A$9:A33,"8％(軽減)消費税計")-SUMIFS($E$9:E33,$A$9:A33,"8％(軽減)対象計"),IF(A34="8％消費税計",ROUND(SUMIFS($E$9:E33,$A$9:A33,"8％(軽減)対象計")/COUNTIF($A$9:A33,"8％(軽減)対象計")*0.08,0)+P34,IF(A34="8％消費税計",ROUND(SUMIFS($E$9:E33,$A$9:A33,"8％対象計")/COUNTIF($A$9:A33,"8％対象計")*0.08,0)+P34,IF(AND(A34="値引き",C34="",D34=""),0+P34,IF(C34="","",IF(D34="","",ROUND(C34*D34,0)+P34))))))))))),"")</f>
        <v/>
      </c>
      <c r="F34" s="235"/>
      <c r="G34" s="236" t="str">
        <f ca="1">IFERROR(IF($A34="非課税・不課税取引計",SUMIFS(G$9:G33,$N$9:$N33,"非・不")+$Q34,IF(AND(A34="小計",COUNTIF($A$9:A33,"小計")&lt;1),SUM($G$9:G33)+Q34,IF(AND(A34="小計",COUNTIF($A$9:A33,"小計")&gt;=1),SUM(OFFSET($G$8,LARGE($V$9:V33,1)+1,0,LARGE($V$9:V34,1)-LARGE($V$9:V33,1)-1,1))+Q34,IF($A34="１０％対象計",SUMIFS(G$9:G33,$N$9:$N33,"")+$Q34-SUMIFS(G$9:G33,$A$9:$A33,"非課税・不課税取引計")-SUMIFS(G$9:G33,$A$9:$A33,"小計")-SUMIFS(G$9:G33,$A$9:$A33,"１０％消費税計")-SUMIFS(G$9:G33,$A$9:$A33,"１０％対象計"),IF($A34="１０％消費税計",ROUND(SUMIFS(G$9:G33,$A$9:$A33,"１０％対象計")/COUNTIF($A$9:$A33,"１０％対象計")*0.1,0)+$Q34,IF(A34="値引き",T34,IF($C34="","",IF($D34="","",ROUND(F34*$D34,0)+$Q34)))))))),"")</f>
        <v/>
      </c>
      <c r="H34" s="237" t="str">
        <f t="shared" si="0"/>
        <v/>
      </c>
      <c r="I34" s="235"/>
      <c r="J34" s="238" t="str">
        <f ca="1">IFERROR(IF($A34="非課税・不課税取引計",SUMIFS(J$9:J33,$N$9:$N33,"非・不")+$R34,IF(AND(A34="小計",COUNTIF($A$9:A33,"小計")&lt;1),SUM($J$9:J33)+R34,IF(AND(A34="小計",COUNTIF($A$9:A33,"小計")&gt;=1),SUM(OFFSET($J$8,LARGE($V$9:V33,1)+1,0,LARGE($V$9:V34,1)-LARGE($V$9:V33,1)-1,1))+R34,IF($A34="１０％対象計",SUMIFS(J$9:J33,$N$9:$N33,"")+$R34-SUMIFS(J$9:J33,$A$9:$A33,"非課税・不課税取引計")-SUMIFS(J$9:J33,$A$9:$A33,"小計")-SUMIFS(J$9:J33,$A$9:$A33,"１０％消費税計")-SUMIFS(J$9:J33,$A$9:$A33,"１０％対象計"),IF($A34="１０％消費税計",ROUND(SUMIFS(J$9:J33,$A$9:$A33,"１０％対象計")/COUNTIF($A$9:$A33,"１０％対象計")*0.1,0)+$R34,IF(A34="値引き",U34,IF($C34="","",IF($D34="","",ROUND(I34*$D34,0)+$R34)))))))),"")</f>
        <v/>
      </c>
      <c r="K34" s="239" t="str">
        <f t="shared" si="1"/>
        <v/>
      </c>
      <c r="L34" s="240" t="str">
        <f t="shared" si="2"/>
        <v/>
      </c>
      <c r="M34" s="234" t="str">
        <f ca="1">IFERROR(IF($A34="非課税・不課税取引計",SUMIFS(M$9:M33,$N$9:$N33,"非・不")+$S34,IF(AND(A34="小計",COUNTIF($A$9:A33,"小計")&lt;1),SUM($M$9:M33)+S34,IF(AND(A34="小計",COUNTIF($A$9:A33,"小計")&gt;=1),SUM(OFFSET($M$8,LARGE($V$9:V33,1)+1,0,LARGE($V$9:V34,1)-LARGE($V$9:V33,1)-1,1))+S34,IF($A34="１０％対象計",SUMIFS(M$9:M33,$N$9:$N33,"")+$S34-SUMIFS(M$9:M33,$A$9:$A33,"非課税・不課税取引計")-SUMIFS(M$9:M33,$A$9:$A33,"小計")-SUMIFS(M$9:M33,$A$9:$A33,"１０％消費税計")-SUMIFS(M$9:M33,$A$9:$A33,"１０％対象計"),IF($A34="１０％消費税計",ROUND(SUMIFS(M$9:M33,$A$9:$A33,"１０％対象計")/COUNTIF($A$9:$A33,"１０％対象計")*0.1,0)+$S34,IF(A34="値引き",E34-G34-J34+S34,IF($C34="","",IF($D34="","",E34-G34-J34+$S34)))))))),"")</f>
        <v/>
      </c>
      <c r="N34" s="241"/>
      <c r="O34" s="242"/>
      <c r="P34" s="248"/>
      <c r="Q34" s="249"/>
      <c r="R34" s="249"/>
      <c r="S34" s="250"/>
      <c r="T34" s="252"/>
      <c r="U34" s="253"/>
      <c r="V34" s="214" t="str">
        <f t="shared" si="3"/>
        <v/>
      </c>
    </row>
    <row r="35" spans="1:22" ht="19.899999999999999" customHeight="1">
      <c r="A35" s="230"/>
      <c r="B35" s="231"/>
      <c r="C35" s="232"/>
      <c r="D35" s="233"/>
      <c r="E35" s="247" t="str">
        <f ca="1">IFERROR(IF(A35="１０％対象計",SUMIFS($E$9:E34,$N$9:N34,""),IF(A35="非課税・不課税取引計",SUMIFS($E$9:E34,$N$9:N34,"非・不")+P35,IF(A35="8％(軽減)対象計",SUMIFS($E$9:E34,$N$9:N34,"※")+P35,IF(AND(A35="小計",COUNTIF($A$9:A34,"小計")&lt;1),SUM($E$9:E34)+P35,IF(AND(A35="小計",COUNTIF($A$9:A34,"小計")&gt;=1),SUM(OFFSET($E$8,LARGE($V$9:V34,1)+1,0,LARGE($V$9:V35,1)-LARGE($V$9:V34,1)-1,1))+P35,IF(A35="8％対象計",SUMIFS($E$9:E34,$N$9:N34,"")+P35-SUMIFS($E$9:E34,$A$9:A34,"非課税・不課税取引計")-SUMIFS($E$9:E34,$A$9:A34,"小計")-SUMIFS($E$9:E34,$A$9:A34,"8％消費税計")-SUMIFS($E$9:E34,$A$9:A34,"8％対象計")-SUMIFS($E$9:E34,$A$9:A34,"8％(軽減)消費税計")-SUMIFS($E$9:E34,$A$9:A34,"8％(軽減)対象計"),IF(A35="8％消費税計",ROUND(SUMIFS($E$9:E34,$A$9:A34,"8％(軽減)対象計")/COUNTIF($A$9:A34,"8％(軽減)対象計")*0.08,0)+P35,IF(A35="8％消費税計",ROUND(SUMIFS($E$9:E34,$A$9:A34,"8％対象計")/COUNTIF($A$9:A34,"8％対象計")*0.08,0)+P35,IF(AND(A35="値引き",C35="",D35=""),0+P35,IF(C35="","",IF(D35="","",ROUND(C35*D35,0)+P35))))))))))),"")</f>
        <v/>
      </c>
      <c r="F35" s="235"/>
      <c r="G35" s="236" t="str">
        <f ca="1">IFERROR(IF($A35="非課税・不課税取引計",SUMIFS(G$9:G34,$N$9:$N34,"非・不")+$Q35,IF(AND(A35="小計",COUNTIF($A$9:A34,"小計")&lt;1),SUM($G$9:G34)+Q35,IF(AND(A35="小計",COUNTIF($A$9:A34,"小計")&gt;=1),SUM(OFFSET($G$8,LARGE($V$9:V34,1)+1,0,LARGE($V$9:V35,1)-LARGE($V$9:V34,1)-1,1))+Q35,IF($A35="１０％対象計",SUMIFS(G$9:G34,$N$9:$N34,"")+$Q35-SUMIFS(G$9:G34,$A$9:$A34,"非課税・不課税取引計")-SUMIFS(G$9:G34,$A$9:$A34,"小計")-SUMIFS(G$9:G34,$A$9:$A34,"１０％消費税計")-SUMIFS(G$9:G34,$A$9:$A34,"１０％対象計"),IF($A35="１０％消費税計",ROUND(SUMIFS(G$9:G34,$A$9:$A34,"１０％対象計")/COUNTIF($A$9:$A34,"１０％対象計")*0.1,0)+$Q35,IF(A35="値引き",T35,IF($C35="","",IF($D35="","",ROUND(F35*$D35,0)+$Q35)))))))),"")</f>
        <v/>
      </c>
      <c r="H35" s="237" t="str">
        <f t="shared" si="0"/>
        <v/>
      </c>
      <c r="I35" s="235"/>
      <c r="J35" s="238" t="str">
        <f ca="1">IFERROR(IF($A35="非課税・不課税取引計",SUMIFS(J$9:J34,$N$9:$N34,"非・不")+$R35,IF(AND(A35="小計",COUNTIF($A$9:A34,"小計")&lt;1),SUM($J$9:J34)+R35,IF(AND(A35="小計",COUNTIF($A$9:A34,"小計")&gt;=1),SUM(OFFSET($J$8,LARGE($V$9:V34,1)+1,0,LARGE($V$9:V35,1)-LARGE($V$9:V34,1)-1,1))+R35,IF($A35="１０％対象計",SUMIFS(J$9:J34,$N$9:$N34,"")+$R35-SUMIFS(J$9:J34,$A$9:$A34,"非課税・不課税取引計")-SUMIFS(J$9:J34,$A$9:$A34,"小計")-SUMIFS(J$9:J34,$A$9:$A34,"１０％消費税計")-SUMIFS(J$9:J34,$A$9:$A34,"１０％対象計"),IF($A35="１０％消費税計",ROUND(SUMIFS(J$9:J34,$A$9:$A34,"１０％対象計")/COUNTIF($A$9:$A34,"１０％対象計")*0.1,0)+$R35,IF(A35="値引き",U35,IF($C35="","",IF($D35="","",ROUND(I35*$D35,0)+$R35)))))))),"")</f>
        <v/>
      </c>
      <c r="K35" s="239" t="str">
        <f t="shared" si="1"/>
        <v/>
      </c>
      <c r="L35" s="240" t="str">
        <f t="shared" si="2"/>
        <v/>
      </c>
      <c r="M35" s="234" t="str">
        <f ca="1">IFERROR(IF($A35="非課税・不課税取引計",SUMIFS(M$9:M34,$N$9:$N34,"非・不")+$S35,IF(AND(A35="小計",COUNTIF($A$9:A34,"小計")&lt;1),SUM($M$9:M34)+S35,IF(AND(A35="小計",COUNTIF($A$9:A34,"小計")&gt;=1),SUM(OFFSET($M$8,LARGE($V$9:V34,1)+1,0,LARGE($V$9:V35,1)-LARGE($V$9:V34,1)-1,1))+S35,IF($A35="１０％対象計",SUMIFS(M$9:M34,$N$9:$N34,"")+$S35-SUMIFS(M$9:M34,$A$9:$A34,"非課税・不課税取引計")-SUMIFS(M$9:M34,$A$9:$A34,"小計")-SUMIFS(M$9:M34,$A$9:$A34,"１０％消費税計")-SUMIFS(M$9:M34,$A$9:$A34,"１０％対象計"),IF($A35="１０％消費税計",ROUND(SUMIFS(M$9:M34,$A$9:$A34,"１０％対象計")/COUNTIF($A$9:$A34,"１０％対象計")*0.1,0)+$S35,IF(A35="値引き",E35-G35-J35+S35,IF($C35="","",IF($D35="","",E35-G35-J35+$S35)))))))),"")</f>
        <v/>
      </c>
      <c r="N35" s="241"/>
      <c r="O35" s="242"/>
      <c r="P35" s="248"/>
      <c r="Q35" s="249"/>
      <c r="R35" s="249"/>
      <c r="S35" s="250"/>
      <c r="T35" s="252"/>
      <c r="U35" s="253"/>
      <c r="V35" s="214" t="str">
        <f t="shared" si="3"/>
        <v/>
      </c>
    </row>
    <row r="36" spans="1:22" ht="19.899999999999999" customHeight="1">
      <c r="A36" s="230"/>
      <c r="B36" s="231"/>
      <c r="C36" s="232"/>
      <c r="D36" s="233"/>
      <c r="E36" s="247" t="str">
        <f ca="1">IFERROR(IF(A36="１０％対象計",SUMIFS($E$9:E35,$N$9:N35,""),IF(A36="非課税・不課税取引計",SUMIFS($E$9:E35,$N$9:N35,"非・不")+P36,IF(A36="8％(軽減)対象計",SUMIFS($E$9:E35,$N$9:N35,"※")+P36,IF(AND(A36="小計",COUNTIF($A$9:A35,"小計")&lt;1),SUM($E$9:E35)+P36,IF(AND(A36="小計",COUNTIF($A$9:A35,"小計")&gt;=1),SUM(OFFSET($E$8,LARGE($V$9:V35,1)+1,0,LARGE($V$9:V36,1)-LARGE($V$9:V35,1)-1,1))+P36,IF(A36="8％対象計",SUMIFS($E$9:E35,$N$9:N35,"")+P36-SUMIFS($E$9:E35,$A$9:A35,"非課税・不課税取引計")-SUMIFS($E$9:E35,$A$9:A35,"小計")-SUMIFS($E$9:E35,$A$9:A35,"8％消費税計")-SUMIFS($E$9:E35,$A$9:A35,"8％対象計")-SUMIFS($E$9:E35,$A$9:A35,"8％(軽減)消費税計")-SUMIFS($E$9:E35,$A$9:A35,"8％(軽減)対象計"),IF(A36="8％消費税計",ROUND(SUMIFS($E$9:E35,$A$9:A35,"8％(軽減)対象計")/COUNTIF($A$9:A35,"8％(軽減)対象計")*0.08,0)+P36,IF(A36="8％消費税計",ROUND(SUMIFS($E$9:E35,$A$9:A35,"8％対象計")/COUNTIF($A$9:A35,"8％対象計")*0.08,0)+P36,IF(AND(A36="値引き",C36="",D36=""),0+P36,IF(C36="","",IF(D36="","",ROUND(C36*D36,0)+P36))))))))))),"")</f>
        <v/>
      </c>
      <c r="F36" s="235"/>
      <c r="G36" s="236" t="str">
        <f ca="1">IFERROR(IF($A36="非課税・不課税取引計",SUMIFS(G$9:G35,$N$9:$N35,"非・不")+$Q36,IF(AND(A36="小計",COUNTIF($A$9:A35,"小計")&lt;1),SUM($G$9:G35)+Q36,IF(AND(A36="小計",COUNTIF($A$9:A35,"小計")&gt;=1),SUM(OFFSET($G$8,LARGE($V$9:V35,1)+1,0,LARGE($V$9:V36,1)-LARGE($V$9:V35,1)-1,1))+Q36,IF($A36="１０％対象計",SUMIFS(G$9:G35,$N$9:$N35,"")+$Q36-SUMIFS(G$9:G35,$A$9:$A35,"非課税・不課税取引計")-SUMIFS(G$9:G35,$A$9:$A35,"小計")-SUMIFS(G$9:G35,$A$9:$A35,"１０％消費税計")-SUMIFS(G$9:G35,$A$9:$A35,"１０％対象計"),IF($A36="１０％消費税計",ROUND(SUMIFS(G$9:G35,$A$9:$A35,"１０％対象計")/COUNTIF($A$9:$A35,"１０％対象計")*0.1,0)+$Q36,IF(A36="値引き",T36,IF($C36="","",IF($D36="","",ROUND(F36*$D36,0)+$Q36)))))))),"")</f>
        <v/>
      </c>
      <c r="H36" s="237" t="str">
        <f t="shared" si="0"/>
        <v/>
      </c>
      <c r="I36" s="235"/>
      <c r="J36" s="238" t="str">
        <f ca="1">IFERROR(IF($A36="非課税・不課税取引計",SUMIFS(J$9:J35,$N$9:$N35,"非・不")+$R36,IF(AND(A36="小計",COUNTIF($A$9:A35,"小計")&lt;1),SUM($J$9:J35)+R36,IF(AND(A36="小計",COUNTIF($A$9:A35,"小計")&gt;=1),SUM(OFFSET($J$8,LARGE($V$9:V35,1)+1,0,LARGE($V$9:V36,1)-LARGE($V$9:V35,1)-1,1))+R36,IF($A36="１０％対象計",SUMIFS(J$9:J35,$N$9:$N35,"")+$R36-SUMIFS(J$9:J35,$A$9:$A35,"非課税・不課税取引計")-SUMIFS(J$9:J35,$A$9:$A35,"小計")-SUMIFS(J$9:J35,$A$9:$A35,"１０％消費税計")-SUMIFS(J$9:J35,$A$9:$A35,"１０％対象計"),IF($A36="１０％消費税計",ROUND(SUMIFS(J$9:J35,$A$9:$A35,"１０％対象計")/COUNTIF($A$9:$A35,"１０％対象計")*0.1,0)+$R36,IF(A36="値引き",U36,IF($C36="","",IF($D36="","",ROUND(I36*$D36,0)+$R36)))))))),"")</f>
        <v/>
      </c>
      <c r="K36" s="239" t="str">
        <f t="shared" si="1"/>
        <v/>
      </c>
      <c r="L36" s="240" t="str">
        <f t="shared" si="2"/>
        <v/>
      </c>
      <c r="M36" s="234" t="str">
        <f ca="1">IFERROR(IF($A36="非課税・不課税取引計",SUMIFS(M$9:M35,$N$9:$N35,"非・不")+$S36,IF(AND(A36="小計",COUNTIF($A$9:A35,"小計")&lt;1),SUM($M$9:M35)+S36,IF(AND(A36="小計",COUNTIF($A$9:A35,"小計")&gt;=1),SUM(OFFSET($M$8,LARGE($V$9:V35,1)+1,0,LARGE($V$9:V36,1)-LARGE($V$9:V35,1)-1,1))+S36,IF($A36="１０％対象計",SUMIFS(M$9:M35,$N$9:$N35,"")+$S36-SUMIFS(M$9:M35,$A$9:$A35,"非課税・不課税取引計")-SUMIFS(M$9:M35,$A$9:$A35,"小計")-SUMIFS(M$9:M35,$A$9:$A35,"１０％消費税計")-SUMIFS(M$9:M35,$A$9:$A35,"１０％対象計"),IF($A36="１０％消費税計",ROUND(SUMIFS(M$9:M35,$A$9:$A35,"１０％対象計")/COUNTIF($A$9:$A35,"１０％対象計")*0.1,0)+$S36,IF(A36="値引き",E36-G36-J36+S36,IF($C36="","",IF($D36="","",E36-G36-J36+$S36)))))))),"")</f>
        <v/>
      </c>
      <c r="N36" s="241"/>
      <c r="O36" s="242"/>
      <c r="P36" s="248"/>
      <c r="Q36" s="249"/>
      <c r="R36" s="249"/>
      <c r="S36" s="250"/>
      <c r="T36" s="252"/>
      <c r="U36" s="253"/>
      <c r="V36" s="214" t="str">
        <f t="shared" si="3"/>
        <v/>
      </c>
    </row>
    <row r="37" spans="1:22" ht="19.899999999999999" customHeight="1">
      <c r="A37" s="230"/>
      <c r="B37" s="231"/>
      <c r="C37" s="232"/>
      <c r="D37" s="233"/>
      <c r="E37" s="247" t="str">
        <f ca="1">IFERROR(IF(A37="１０％対象計",SUMIFS($E$9:E36,$N$9:N36,""),IF(A37="非課税・不課税取引計",SUMIFS($E$9:E36,$N$9:N36,"非・不")+P37,IF(A37="8％(軽減)対象計",SUMIFS($E$9:E36,$N$9:N36,"※")+P37,IF(AND(A37="小計",COUNTIF($A$9:A36,"小計")&lt;1),SUM($E$9:E36)+P37,IF(AND(A37="小計",COUNTIF($A$9:A36,"小計")&gt;=1),SUM(OFFSET($E$8,LARGE($V$9:V36,1)+1,0,LARGE($V$9:V37,1)-LARGE($V$9:V36,1)-1,1))+P37,IF(A37="8％対象計",SUMIFS($E$9:E36,$N$9:N36,"")+P37-SUMIFS($E$9:E36,$A$9:A36,"非課税・不課税取引計")-SUMIFS($E$9:E36,$A$9:A36,"小計")-SUMIFS($E$9:E36,$A$9:A36,"8％消費税計")-SUMIFS($E$9:E36,$A$9:A36,"8％対象計")-SUMIFS($E$9:E36,$A$9:A36,"8％(軽減)消費税計")-SUMIFS($E$9:E36,$A$9:A36,"8％(軽減)対象計"),IF(A37="8％消費税計",ROUND(SUMIFS($E$9:E36,$A$9:A36,"8％(軽減)対象計")/COUNTIF($A$9:A36,"8％(軽減)対象計")*0.08,0)+P37,IF(A37="8％消費税計",ROUND(SUMIFS($E$9:E36,$A$9:A36,"8％対象計")/COUNTIF($A$9:A36,"8％対象計")*0.08,0)+P37,IF(AND(A37="値引き",C37="",D37=""),0+P37,IF(C37="","",IF(D37="","",ROUND(C37*D37,0)+P37))))))))))),"")</f>
        <v/>
      </c>
      <c r="F37" s="235"/>
      <c r="G37" s="236" t="str">
        <f ca="1">IFERROR(IF($A37="非課税・不課税取引計",SUMIFS(G$9:G36,$N$9:$N36,"非・不")+$Q37,IF(AND(A37="小計",COUNTIF($A$9:A36,"小計")&lt;1),SUM($G$9:G36)+Q37,IF(AND(A37="小計",COUNTIF($A$9:A36,"小計")&gt;=1),SUM(OFFSET($G$8,LARGE($V$9:V36,1)+1,0,LARGE($V$9:V37,1)-LARGE($V$9:V36,1)-1,1))+Q37,IF($A37="１０％対象計",SUMIFS(G$9:G36,$N$9:$N36,"")+$Q37-SUMIFS(G$9:G36,$A$9:$A36,"非課税・不課税取引計")-SUMIFS(G$9:G36,$A$9:$A36,"小計")-SUMIFS(G$9:G36,$A$9:$A36,"１０％消費税計")-SUMIFS(G$9:G36,$A$9:$A36,"１０％対象計"),IF($A37="１０％消費税計",ROUND(SUMIFS(G$9:G36,$A$9:$A36,"１０％対象計")/COUNTIF($A$9:$A36,"１０％対象計")*0.1,0)+$Q37,IF(A37="値引き",T37,IF($C37="","",IF($D37="","",ROUND(F37*$D37,0)+$Q37)))))))),"")</f>
        <v/>
      </c>
      <c r="H37" s="237" t="str">
        <f t="shared" si="0"/>
        <v/>
      </c>
      <c r="I37" s="235"/>
      <c r="J37" s="238" t="str">
        <f ca="1">IFERROR(IF($A37="非課税・不課税取引計",SUMIFS(J$9:J36,$N$9:$N36,"非・不")+$R37,IF(AND(A37="小計",COUNTIF($A$9:A36,"小計")&lt;1),SUM($J$9:J36)+R37,IF(AND(A37="小計",COUNTIF($A$9:A36,"小計")&gt;=1),SUM(OFFSET($J$8,LARGE($V$9:V36,1)+1,0,LARGE($V$9:V37,1)-LARGE($V$9:V36,1)-1,1))+R37,IF($A37="１０％対象計",SUMIFS(J$9:J36,$N$9:$N36,"")+$R37-SUMIFS(J$9:J36,$A$9:$A36,"非課税・不課税取引計")-SUMIFS(J$9:J36,$A$9:$A36,"小計")-SUMIFS(J$9:J36,$A$9:$A36,"１０％消費税計")-SUMIFS(J$9:J36,$A$9:$A36,"１０％対象計"),IF($A37="１０％消費税計",ROUND(SUMIFS(J$9:J36,$A$9:$A36,"１０％対象計")/COUNTIF($A$9:$A36,"１０％対象計")*0.1,0)+$R37,IF(A37="値引き",U37,IF($C37="","",IF($D37="","",ROUND(I37*$D37,0)+$R37)))))))),"")</f>
        <v/>
      </c>
      <c r="K37" s="239" t="str">
        <f t="shared" si="1"/>
        <v/>
      </c>
      <c r="L37" s="240" t="str">
        <f t="shared" si="2"/>
        <v/>
      </c>
      <c r="M37" s="234" t="str">
        <f ca="1">IFERROR(IF($A37="非課税・不課税取引計",SUMIFS(M$9:M36,$N$9:$N36,"非・不")+$S37,IF(AND(A37="小計",COUNTIF($A$9:A36,"小計")&lt;1),SUM($M$9:M36)+S37,IF(AND(A37="小計",COUNTIF($A$9:A36,"小計")&gt;=1),SUM(OFFSET($M$8,LARGE($V$9:V36,1)+1,0,LARGE($V$9:V37,1)-LARGE($V$9:V36,1)-1,1))+S37,IF($A37="１０％対象計",SUMIFS(M$9:M36,$N$9:$N36,"")+$S37-SUMIFS(M$9:M36,$A$9:$A36,"非課税・不課税取引計")-SUMIFS(M$9:M36,$A$9:$A36,"小計")-SUMIFS(M$9:M36,$A$9:$A36,"１０％消費税計")-SUMIFS(M$9:M36,$A$9:$A36,"１０％対象計"),IF($A37="１０％消費税計",ROUND(SUMIFS(M$9:M36,$A$9:$A36,"１０％対象計")/COUNTIF($A$9:$A36,"１０％対象計")*0.1,0)+$S37,IF(A37="値引き",E37-G37-J37+S37,IF($C37="","",IF($D37="","",E37-G37-J37+$S37)))))))),"")</f>
        <v/>
      </c>
      <c r="N37" s="241"/>
      <c r="O37" s="242"/>
      <c r="P37" s="248"/>
      <c r="Q37" s="249"/>
      <c r="R37" s="249"/>
      <c r="S37" s="250"/>
      <c r="T37" s="252"/>
      <c r="U37" s="253"/>
      <c r="V37" s="214" t="str">
        <f t="shared" si="3"/>
        <v/>
      </c>
    </row>
    <row r="38" spans="1:22" ht="19.899999999999999" customHeight="1">
      <c r="A38" s="230"/>
      <c r="B38" s="231"/>
      <c r="C38" s="232"/>
      <c r="D38" s="233"/>
      <c r="E38" s="247" t="str">
        <f ca="1">IFERROR(IF(A38="１０％対象計",SUMIFS($E$9:E37,$N$9:N37,""),IF(A38="非課税・不課税取引計",SUMIFS($E$9:E37,$N$9:N37,"非・不")+P38,IF(A38="8％(軽減)対象計",SUMIFS($E$9:E37,$N$9:N37,"※")+P38,IF(AND(A38="小計",COUNTIF($A$9:A37,"小計")&lt;1),SUM($E$9:E37)+P38,IF(AND(A38="小計",COUNTIF($A$9:A37,"小計")&gt;=1),SUM(OFFSET($E$8,LARGE($V$9:V37,1)+1,0,LARGE($V$9:V38,1)-LARGE($V$9:V37,1)-1,1))+P38,IF(A38="8％対象計",SUMIFS($E$9:E37,$N$9:N37,"")+P38-SUMIFS($E$9:E37,$A$9:A37,"非課税・不課税取引計")-SUMIFS($E$9:E37,$A$9:A37,"小計")-SUMIFS($E$9:E37,$A$9:A37,"8％消費税計")-SUMIFS($E$9:E37,$A$9:A37,"8％対象計")-SUMIFS($E$9:E37,$A$9:A37,"8％(軽減)消費税計")-SUMIFS($E$9:E37,$A$9:A37,"8％(軽減)対象計"),IF(A38="8％消費税計",ROUND(SUMIFS($E$9:E37,$A$9:A37,"8％(軽減)対象計")/COUNTIF($A$9:A37,"8％(軽減)対象計")*0.08,0)+P38,IF(A38="8％消費税計",ROUND(SUMIFS($E$9:E37,$A$9:A37,"8％対象計")/COUNTIF($A$9:A37,"8％対象計")*0.08,0)+P38,IF(AND(A38="値引き",C38="",D38=""),0+P38,IF(C38="","",IF(D38="","",ROUND(C38*D38,0)+P38))))))))))),"")</f>
        <v/>
      </c>
      <c r="F38" s="235"/>
      <c r="G38" s="236" t="str">
        <f ca="1">IFERROR(IF($A38="非課税・不課税取引計",SUMIFS(G$9:G37,$N$9:$N37,"非・不")+$Q38,IF(AND(A38="小計",COUNTIF($A$9:A37,"小計")&lt;1),SUM($G$9:G37)+Q38,IF(AND(A38="小計",COUNTIF($A$9:A37,"小計")&gt;=1),SUM(OFFSET($G$8,LARGE($V$9:V37,1)+1,0,LARGE($V$9:V38,1)-LARGE($V$9:V37,1)-1,1))+Q38,IF($A38="１０％対象計",SUMIFS(G$9:G37,$N$9:$N37,"")+$Q38-SUMIFS(G$9:G37,$A$9:$A37,"非課税・不課税取引計")-SUMIFS(G$9:G37,$A$9:$A37,"小計")-SUMIFS(G$9:G37,$A$9:$A37,"１０％消費税計")-SUMIFS(G$9:G37,$A$9:$A37,"１０％対象計"),IF($A38="１０％消費税計",ROUND(SUMIFS(G$9:G37,$A$9:$A37,"１０％対象計")/COUNTIF($A$9:$A37,"１０％対象計")*0.1,0)+$Q38,IF(A38="値引き",T38,IF($C38="","",IF($D38="","",ROUND(F38*$D38,0)+$Q38)))))))),"")</f>
        <v/>
      </c>
      <c r="H38" s="237" t="str">
        <f t="shared" si="0"/>
        <v/>
      </c>
      <c r="I38" s="235"/>
      <c r="J38" s="238" t="str">
        <f ca="1">IFERROR(IF($A38="非課税・不課税取引計",SUMIFS(J$9:J37,$N$9:$N37,"非・不")+$R38,IF(AND(A38="小計",COUNTIF($A$9:A37,"小計")&lt;1),SUM($J$9:J37)+R38,IF(AND(A38="小計",COUNTIF($A$9:A37,"小計")&gt;=1),SUM(OFFSET($J$8,LARGE($V$9:V37,1)+1,0,LARGE($V$9:V38,1)-LARGE($V$9:V37,1)-1,1))+R38,IF($A38="１０％対象計",SUMIFS(J$9:J37,$N$9:$N37,"")+$R38-SUMIFS(J$9:J37,$A$9:$A37,"非課税・不課税取引計")-SUMIFS(J$9:J37,$A$9:$A37,"小計")-SUMIFS(J$9:J37,$A$9:$A37,"１０％消費税計")-SUMIFS(J$9:J37,$A$9:$A37,"１０％対象計"),IF($A38="１０％消費税計",ROUND(SUMIFS(J$9:J37,$A$9:$A37,"１０％対象計")/COUNTIF($A$9:$A37,"１０％対象計")*0.1,0)+$R38,IF(A38="値引き",U38,IF($C38="","",IF($D38="","",ROUND(I38*$D38,0)+$R38)))))))),"")</f>
        <v/>
      </c>
      <c r="K38" s="239" t="str">
        <f t="shared" si="1"/>
        <v/>
      </c>
      <c r="L38" s="240" t="str">
        <f t="shared" si="2"/>
        <v/>
      </c>
      <c r="M38" s="234" t="str">
        <f ca="1">IFERROR(IF($A38="非課税・不課税取引計",SUMIFS(M$9:M37,$N$9:$N37,"非・不")+$S38,IF(AND(A38="小計",COUNTIF($A$9:A37,"小計")&lt;1),SUM($M$9:M37)+S38,IF(AND(A38="小計",COUNTIF($A$9:A37,"小計")&gt;=1),SUM(OFFSET($M$8,LARGE($V$9:V37,1)+1,0,LARGE($V$9:V38,1)-LARGE($V$9:V37,1)-1,1))+S38,IF($A38="１０％対象計",SUMIFS(M$9:M37,$N$9:$N37,"")+$S38-SUMIFS(M$9:M37,$A$9:$A37,"非課税・不課税取引計")-SUMIFS(M$9:M37,$A$9:$A37,"小計")-SUMIFS(M$9:M37,$A$9:$A37,"１０％消費税計")-SUMIFS(M$9:M37,$A$9:$A37,"１０％対象計"),IF($A38="１０％消費税計",ROUND(SUMIFS(M$9:M37,$A$9:$A37,"１０％対象計")/COUNTIF($A$9:$A37,"１０％対象計")*0.1,0)+$S38,IF(A38="値引き",E38-G38-J38+S38,IF($C38="","",IF($D38="","",E38-G38-J38+$S38)))))))),"")</f>
        <v/>
      </c>
      <c r="N38" s="241"/>
      <c r="O38" s="242"/>
      <c r="P38" s="248"/>
      <c r="Q38" s="249"/>
      <c r="R38" s="249"/>
      <c r="S38" s="250"/>
      <c r="T38" s="252"/>
      <c r="U38" s="253"/>
      <c r="V38" s="214" t="str">
        <f t="shared" si="3"/>
        <v/>
      </c>
    </row>
    <row r="39" spans="1:22" ht="19.899999999999999" customHeight="1">
      <c r="A39" s="230"/>
      <c r="B39" s="231"/>
      <c r="C39" s="232"/>
      <c r="D39" s="233"/>
      <c r="E39" s="247" t="str">
        <f ca="1">IFERROR(IF(A39="１０％対象計",SUMIFS($E$9:E38,$N$9:N38,""),IF(A39="非課税・不課税取引計",SUMIFS($E$9:E38,$N$9:N38,"非・不")+P39,IF(A39="8％(軽減)対象計",SUMIFS($E$9:E38,$N$9:N38,"※")+P39,IF(AND(A39="小計",COUNTIF($A$9:A38,"小計")&lt;1),SUM($E$9:E38)+P39,IF(AND(A39="小計",COUNTIF($A$9:A38,"小計")&gt;=1),SUM(OFFSET($E$8,LARGE($V$9:V38,1)+1,0,LARGE($V$9:V39,1)-LARGE($V$9:V38,1)-1,1))+P39,IF(A39="8％対象計",SUMIFS($E$9:E38,$N$9:N38,"")+P39-SUMIFS($E$9:E38,$A$9:A38,"非課税・不課税取引計")-SUMIFS($E$9:E38,$A$9:A38,"小計")-SUMIFS($E$9:E38,$A$9:A38,"8％消費税計")-SUMIFS($E$9:E38,$A$9:A38,"8％対象計")-SUMIFS($E$9:E38,$A$9:A38,"8％(軽減)消費税計")-SUMIFS($E$9:E38,$A$9:A38,"8％(軽減)対象計"),IF(A39="8％消費税計",ROUND(SUMIFS($E$9:E38,$A$9:A38,"8％(軽減)対象計")/COUNTIF($A$9:A38,"8％(軽減)対象計")*0.08,0)+P39,IF(A39="8％消費税計",ROUND(SUMIFS($E$9:E38,$A$9:A38,"8％対象計")/COUNTIF($A$9:A38,"8％対象計")*0.08,0)+P39,IF(AND(A39="値引き",C39="",D39=""),0+P39,IF(C39="","",IF(D39="","",ROUND(C39*D39,0)+P39))))))))))),"")</f>
        <v/>
      </c>
      <c r="F39" s="235"/>
      <c r="G39" s="236" t="str">
        <f ca="1">IFERROR(IF($A39="非課税・不課税取引計",SUMIFS(G$9:G38,$N$9:$N38,"非・不")+$Q39,IF(AND(A39="小計",COUNTIF($A$9:A38,"小計")&lt;1),SUM($G$9:G38)+Q39,IF(AND(A39="小計",COUNTIF($A$9:A38,"小計")&gt;=1),SUM(OFFSET($G$8,LARGE($V$9:V38,1)+1,0,LARGE($V$9:V39,1)-LARGE($V$9:V38,1)-1,1))+Q39,IF($A39="１０％対象計",SUMIFS(G$9:G38,$N$9:$N38,"")+$Q39-SUMIFS(G$9:G38,$A$9:$A38,"非課税・不課税取引計")-SUMIFS(G$9:G38,$A$9:$A38,"小計")-SUMIFS(G$9:G38,$A$9:$A38,"１０％消費税計")-SUMIFS(G$9:G38,$A$9:$A38,"１０％対象計"),IF($A39="１０％消費税計",ROUND(SUMIFS(G$9:G38,$A$9:$A38,"１０％対象計")/COUNTIF($A$9:$A38,"１０％対象計")*0.1,0)+$Q39,IF(A39="値引き",T39,IF($C39="","",IF($D39="","",ROUND(F39*$D39,0)+$Q39)))))))),"")</f>
        <v/>
      </c>
      <c r="H39" s="237" t="str">
        <f t="shared" si="0"/>
        <v/>
      </c>
      <c r="I39" s="235"/>
      <c r="J39" s="238" t="str">
        <f ca="1">IFERROR(IF($A39="非課税・不課税取引計",SUMIFS(J$9:J38,$N$9:$N38,"非・不")+$R39,IF(AND(A39="小計",COUNTIF($A$9:A38,"小計")&lt;1),SUM($J$9:J38)+R39,IF(AND(A39="小計",COUNTIF($A$9:A38,"小計")&gt;=1),SUM(OFFSET($J$8,LARGE($V$9:V38,1)+1,0,LARGE($V$9:V39,1)-LARGE($V$9:V38,1)-1,1))+R39,IF($A39="１０％対象計",SUMIFS(J$9:J38,$N$9:$N38,"")+$R39-SUMIFS(J$9:J38,$A$9:$A38,"非課税・不課税取引計")-SUMIFS(J$9:J38,$A$9:$A38,"小計")-SUMIFS(J$9:J38,$A$9:$A38,"１０％消費税計")-SUMIFS(J$9:J38,$A$9:$A38,"１０％対象計"),IF($A39="１０％消費税計",ROUND(SUMIFS(J$9:J38,$A$9:$A38,"１０％対象計")/COUNTIF($A$9:$A38,"１０％対象計")*0.1,0)+$R39,IF(A39="値引き",U39,IF($C39="","",IF($D39="","",ROUND(I39*$D39,0)+$R39)))))))),"")</f>
        <v/>
      </c>
      <c r="K39" s="239" t="str">
        <f t="shared" si="1"/>
        <v/>
      </c>
      <c r="L39" s="240" t="str">
        <f t="shared" si="2"/>
        <v/>
      </c>
      <c r="M39" s="234" t="str">
        <f ca="1">IFERROR(IF($A39="非課税・不課税取引計",SUMIFS(M$9:M38,$N$9:$N38,"非・不")+$S39,IF(AND(A39="小計",COUNTIF($A$9:A38,"小計")&lt;1),SUM($M$9:M38)+S39,IF(AND(A39="小計",COUNTIF($A$9:A38,"小計")&gt;=1),SUM(OFFSET($M$8,LARGE($V$9:V38,1)+1,0,LARGE($V$9:V39,1)-LARGE($V$9:V38,1)-1,1))+S39,IF($A39="１０％対象計",SUMIFS(M$9:M38,$N$9:$N38,"")+$S39-SUMIFS(M$9:M38,$A$9:$A38,"非課税・不課税取引計")-SUMIFS(M$9:M38,$A$9:$A38,"小計")-SUMIFS(M$9:M38,$A$9:$A38,"１０％消費税計")-SUMIFS(M$9:M38,$A$9:$A38,"１０％対象計"),IF($A39="１０％消費税計",ROUND(SUMIFS(M$9:M38,$A$9:$A38,"１０％対象計")/COUNTIF($A$9:$A38,"１０％対象計")*0.1,0)+$S39,IF(A39="値引き",E39-G39-J39+S39,IF($C39="","",IF($D39="","",E39-G39-J39+$S39)))))))),"")</f>
        <v/>
      </c>
      <c r="N39" s="241"/>
      <c r="O39" s="242"/>
      <c r="P39" s="248"/>
      <c r="Q39" s="249"/>
      <c r="R39" s="249"/>
      <c r="S39" s="250"/>
      <c r="T39" s="252"/>
      <c r="U39" s="253"/>
      <c r="V39" s="214" t="str">
        <f t="shared" si="3"/>
        <v/>
      </c>
    </row>
    <row r="40" spans="1:22" ht="19.899999999999999" customHeight="1">
      <c r="A40" s="230"/>
      <c r="B40" s="231"/>
      <c r="C40" s="232"/>
      <c r="D40" s="233"/>
      <c r="E40" s="247" t="str">
        <f ca="1">IFERROR(IF(A40="１０％対象計",SUMIFS($E$9:E39,$N$9:N39,""),IF(A40="非課税・不課税取引計",SUMIFS($E$9:E39,$N$9:N39,"非・不")+P40,IF(A40="8％(軽減)対象計",SUMIFS($E$9:E39,$N$9:N39,"※")+P40,IF(AND(A40="小計",COUNTIF($A$9:A39,"小計")&lt;1),SUM($E$9:E39)+P40,IF(AND(A40="小計",COUNTIF($A$9:A39,"小計")&gt;=1),SUM(OFFSET($E$8,LARGE($V$9:V39,1)+1,0,LARGE($V$9:V40,1)-LARGE($V$9:V39,1)-1,1))+P40,IF(A40="8％対象計",SUMIFS($E$9:E39,$N$9:N39,"")+P40-SUMIFS($E$9:E39,$A$9:A39,"非課税・不課税取引計")-SUMIFS($E$9:E39,$A$9:A39,"小計")-SUMIFS($E$9:E39,$A$9:A39,"8％消費税計")-SUMIFS($E$9:E39,$A$9:A39,"8％対象計")-SUMIFS($E$9:E39,$A$9:A39,"8％(軽減)消費税計")-SUMIFS($E$9:E39,$A$9:A39,"8％(軽減)対象計"),IF(A40="8％消費税計",ROUND(SUMIFS($E$9:E39,$A$9:A39,"8％(軽減)対象計")/COUNTIF($A$9:A39,"8％(軽減)対象計")*0.08,0)+P40,IF(A40="8％消費税計",ROUND(SUMIFS($E$9:E39,$A$9:A39,"8％対象計")/COUNTIF($A$9:A39,"8％対象計")*0.08,0)+P40,IF(AND(A40="値引き",C40="",D40=""),0+P40,IF(C40="","",IF(D40="","",ROUND(C40*D40,0)+P40))))))))))),"")</f>
        <v/>
      </c>
      <c r="F40" s="235"/>
      <c r="G40" s="236" t="str">
        <f ca="1">IFERROR(IF($A40="非課税・不課税取引計",SUMIFS(G$9:G39,$N$9:$N39,"非・不")+$Q40,IF(AND(A40="小計",COUNTIF($A$9:A39,"小計")&lt;1),SUM($G$9:G39)+Q40,IF(AND(A40="小計",COUNTIF($A$9:A39,"小計")&gt;=1),SUM(OFFSET($G$8,LARGE($V$9:V39,1)+1,0,LARGE($V$9:V40,1)-LARGE($V$9:V39,1)-1,1))+Q40,IF($A40="１０％対象計",SUMIFS(G$9:G39,$N$9:$N39,"")+$Q40-SUMIFS(G$9:G39,$A$9:$A39,"非課税・不課税取引計")-SUMIFS(G$9:G39,$A$9:$A39,"小計")-SUMIFS(G$9:G39,$A$9:$A39,"１０％消費税計")-SUMIFS(G$9:G39,$A$9:$A39,"１０％対象計"),IF($A40="１０％消費税計",ROUND(SUMIFS(G$9:G39,$A$9:$A39,"１０％対象計")/COUNTIF($A$9:$A39,"１０％対象計")*0.1,0)+$Q40,IF(A40="値引き",T40,IF($C40="","",IF($D40="","",ROUND(F40*$D40,0)+$Q40)))))))),"")</f>
        <v/>
      </c>
      <c r="H40" s="237" t="str">
        <f t="shared" si="0"/>
        <v/>
      </c>
      <c r="I40" s="235"/>
      <c r="J40" s="238" t="str">
        <f ca="1">IFERROR(IF($A40="非課税・不課税取引計",SUMIFS(J$9:J39,$N$9:$N39,"非・不")+$R40,IF(AND(A40="小計",COUNTIF($A$9:A39,"小計")&lt;1),SUM($J$9:J39)+R40,IF(AND(A40="小計",COUNTIF($A$9:A39,"小計")&gt;=1),SUM(OFFSET($J$8,LARGE($V$9:V39,1)+1,0,LARGE($V$9:V40,1)-LARGE($V$9:V39,1)-1,1))+R40,IF($A40="１０％対象計",SUMIFS(J$9:J39,$N$9:$N39,"")+$R40-SUMIFS(J$9:J39,$A$9:$A39,"非課税・不課税取引計")-SUMIFS(J$9:J39,$A$9:$A39,"小計")-SUMIFS(J$9:J39,$A$9:$A39,"１０％消費税計")-SUMIFS(J$9:J39,$A$9:$A39,"１０％対象計"),IF($A40="１０％消費税計",ROUND(SUMIFS(J$9:J39,$A$9:$A39,"１０％対象計")/COUNTIF($A$9:$A39,"１０％対象計")*0.1,0)+$R40,IF(A40="値引き",U40,IF($C40="","",IF($D40="","",ROUND(I40*$D40,0)+$R40)))))))),"")</f>
        <v/>
      </c>
      <c r="K40" s="239" t="str">
        <f t="shared" si="1"/>
        <v/>
      </c>
      <c r="L40" s="240" t="str">
        <f t="shared" si="2"/>
        <v/>
      </c>
      <c r="M40" s="234" t="str">
        <f ca="1">IFERROR(IF($A40="非課税・不課税取引計",SUMIFS(M$9:M39,$N$9:$N39,"非・不")+$S40,IF(AND(A40="小計",COUNTIF($A$9:A39,"小計")&lt;1),SUM($M$9:M39)+S40,IF(AND(A40="小計",COUNTIF($A$9:A39,"小計")&gt;=1),SUM(OFFSET($M$8,LARGE($V$9:V39,1)+1,0,LARGE($V$9:V40,1)-LARGE($V$9:V39,1)-1,1))+S40,IF($A40="１０％対象計",SUMIFS(M$9:M39,$N$9:$N39,"")+$S40-SUMIFS(M$9:M39,$A$9:$A39,"非課税・不課税取引計")-SUMIFS(M$9:M39,$A$9:$A39,"小計")-SUMIFS(M$9:M39,$A$9:$A39,"１０％消費税計")-SUMIFS(M$9:M39,$A$9:$A39,"１０％対象計"),IF($A40="１０％消費税計",ROUND(SUMIFS(M$9:M39,$A$9:$A39,"１０％対象計")/COUNTIF($A$9:$A39,"１０％対象計")*0.1,0)+$S40,IF(A40="値引き",E40-G40-J40+S40,IF($C40="","",IF($D40="","",E40-G40-J40+$S40)))))))),"")</f>
        <v/>
      </c>
      <c r="N40" s="241"/>
      <c r="O40" s="242"/>
      <c r="P40" s="248"/>
      <c r="Q40" s="249"/>
      <c r="R40" s="249"/>
      <c r="S40" s="250"/>
      <c r="T40" s="252"/>
      <c r="U40" s="253"/>
      <c r="V40" s="214" t="str">
        <f t="shared" si="3"/>
        <v/>
      </c>
    </row>
    <row r="41" spans="1:22" ht="19.899999999999999" customHeight="1">
      <c r="A41" s="230"/>
      <c r="B41" s="231"/>
      <c r="C41" s="232"/>
      <c r="D41" s="233"/>
      <c r="E41" s="247" t="str">
        <f ca="1">IFERROR(IF(A41="１０％対象計",SUMIFS($E$9:E40,$N$9:N40,""),IF(A41="非課税・不課税取引計",SUMIFS($E$9:E40,$N$9:N40,"非・不")+P41,IF(A41="8％(軽減)対象計",SUMIFS($E$9:E40,$N$9:N40,"※")+P41,IF(AND(A41="小計",COUNTIF($A$9:A40,"小計")&lt;1),SUM($E$9:E40)+P41,IF(AND(A41="小計",COUNTIF($A$9:A40,"小計")&gt;=1),SUM(OFFSET($E$8,LARGE($V$9:V40,1)+1,0,LARGE($V$9:V41,1)-LARGE($V$9:V40,1)-1,1))+P41,IF(A41="8％対象計",SUMIFS($E$9:E40,$N$9:N40,"")+P41-SUMIFS($E$9:E40,$A$9:A40,"非課税・不課税取引計")-SUMIFS($E$9:E40,$A$9:A40,"小計")-SUMIFS($E$9:E40,$A$9:A40,"8％消費税計")-SUMIFS($E$9:E40,$A$9:A40,"8％対象計")-SUMIFS($E$9:E40,$A$9:A40,"8％(軽減)消費税計")-SUMIFS($E$9:E40,$A$9:A40,"8％(軽減)対象計"),IF(A41="8％消費税計",ROUND(SUMIFS($E$9:E40,$A$9:A40,"8％(軽減)対象計")/COUNTIF($A$9:A40,"8％(軽減)対象計")*0.08,0)+P41,IF(A41="8％消費税計",ROUND(SUMIFS($E$9:E40,$A$9:A40,"8％対象計")/COUNTIF($A$9:A40,"8％対象計")*0.08,0)+P41,IF(AND(A41="値引き",C41="",D41=""),0+P41,IF(C41="","",IF(D41="","",ROUND(C41*D41,0)+P41))))))))))),"")</f>
        <v/>
      </c>
      <c r="F41" s="235"/>
      <c r="G41" s="236" t="str">
        <f ca="1">IFERROR(IF($A41="非課税・不課税取引計",SUMIFS(G$9:G40,$N$9:$N40,"非・不")+$Q41,IF(AND(A41="小計",COUNTIF($A$9:A40,"小計")&lt;1),SUM($G$9:G40)+Q41,IF(AND(A41="小計",COUNTIF($A$9:A40,"小計")&gt;=1),SUM(OFFSET($G$8,LARGE($V$9:V40,1)+1,0,LARGE($V$9:V41,1)-LARGE($V$9:V40,1)-1,1))+Q41,IF($A41="１０％対象計",SUMIFS(G$9:G40,$N$9:$N40,"")+$Q41-SUMIFS(G$9:G40,$A$9:$A40,"非課税・不課税取引計")-SUMIFS(G$9:G40,$A$9:$A40,"小計")-SUMIFS(G$9:G40,$A$9:$A40,"１０％消費税計")-SUMIFS(G$9:G40,$A$9:$A40,"１０％対象計"),IF($A41="１０％消費税計",ROUND(SUMIFS(G$9:G40,$A$9:$A40,"１０％対象計")/COUNTIF($A$9:$A40,"１０％対象計")*0.1,0)+$Q41,IF(A41="値引き",T41,IF($C41="","",IF($D41="","",ROUND(F41*$D41,0)+$Q41)))))))),"")</f>
        <v/>
      </c>
      <c r="H41" s="237" t="str">
        <f t="shared" si="0"/>
        <v/>
      </c>
      <c r="I41" s="235"/>
      <c r="J41" s="238" t="str">
        <f ca="1">IFERROR(IF($A41="非課税・不課税取引計",SUMIFS(J$9:J40,$N$9:$N40,"非・不")+$R41,IF(AND(A41="小計",COUNTIF($A$9:A40,"小計")&lt;1),SUM($J$9:J40)+R41,IF(AND(A41="小計",COUNTIF($A$9:A40,"小計")&gt;=1),SUM(OFFSET($J$8,LARGE($V$9:V40,1)+1,0,LARGE($V$9:V41,1)-LARGE($V$9:V40,1)-1,1))+R41,IF($A41="１０％対象計",SUMIFS(J$9:J40,$N$9:$N40,"")+$R41-SUMIFS(J$9:J40,$A$9:$A40,"非課税・不課税取引計")-SUMIFS(J$9:J40,$A$9:$A40,"小計")-SUMIFS(J$9:J40,$A$9:$A40,"１０％消費税計")-SUMIFS(J$9:J40,$A$9:$A40,"１０％対象計"),IF($A41="１０％消費税計",ROUND(SUMIFS(J$9:J40,$A$9:$A40,"１０％対象計")/COUNTIF($A$9:$A40,"１０％対象計")*0.1,0)+$R41,IF(A41="値引き",U41,IF($C41="","",IF($D41="","",ROUND(I41*$D41,0)+$R41)))))))),"")</f>
        <v/>
      </c>
      <c r="K41" s="239" t="str">
        <f t="shared" si="1"/>
        <v/>
      </c>
      <c r="L41" s="240" t="str">
        <f t="shared" si="2"/>
        <v/>
      </c>
      <c r="M41" s="234" t="str">
        <f ca="1">IFERROR(IF($A41="非課税・不課税取引計",SUMIFS(M$9:M40,$N$9:$N40,"非・不")+$S41,IF(AND(A41="小計",COUNTIF($A$9:A40,"小計")&lt;1),SUM($M$9:M40)+S41,IF(AND(A41="小計",COUNTIF($A$9:A40,"小計")&gt;=1),SUM(OFFSET($M$8,LARGE($V$9:V40,1)+1,0,LARGE($V$9:V41,1)-LARGE($V$9:V40,1)-1,1))+S41,IF($A41="１０％対象計",SUMIFS(M$9:M40,$N$9:$N40,"")+$S41-SUMIFS(M$9:M40,$A$9:$A40,"非課税・不課税取引計")-SUMIFS(M$9:M40,$A$9:$A40,"小計")-SUMIFS(M$9:M40,$A$9:$A40,"１０％消費税計")-SUMIFS(M$9:M40,$A$9:$A40,"１０％対象計"),IF($A41="１０％消費税計",ROUND(SUMIFS(M$9:M40,$A$9:$A40,"１０％対象計")/COUNTIF($A$9:$A40,"１０％対象計")*0.1,0)+$S41,IF(A41="値引き",E41-G41-J41+S41,IF($C41="","",IF($D41="","",E41-G41-J41+$S41)))))))),"")</f>
        <v/>
      </c>
      <c r="N41" s="241"/>
      <c r="O41" s="242"/>
      <c r="P41" s="248"/>
      <c r="Q41" s="249"/>
      <c r="R41" s="249"/>
      <c r="S41" s="250"/>
      <c r="T41" s="252"/>
      <c r="U41" s="253"/>
      <c r="V41" s="214" t="str">
        <f t="shared" si="3"/>
        <v/>
      </c>
    </row>
    <row r="42" spans="1:22" ht="19.899999999999999" customHeight="1">
      <c r="A42" s="230"/>
      <c r="B42" s="231"/>
      <c r="C42" s="232"/>
      <c r="D42" s="233"/>
      <c r="E42" s="247" t="str">
        <f ca="1">IFERROR(IF(A42="１０％対象計",SUMIFS($E$9:E41,$N$9:N41,""),IF(A42="非課税・不課税取引計",SUMIFS($E$9:E41,$N$9:N41,"非・不")+P42,IF(A42="8％(軽減)対象計",SUMIFS($E$9:E41,$N$9:N41,"※")+P42,IF(AND(A42="小計",COUNTIF($A$9:A41,"小計")&lt;1),SUM($E$9:E41)+P42,IF(AND(A42="小計",COUNTIF($A$9:A41,"小計")&gt;=1),SUM(OFFSET($E$8,LARGE($V$9:V41,1)+1,0,LARGE($V$9:V42,1)-LARGE($V$9:V41,1)-1,1))+P42,IF(A42="8％対象計",SUMIFS($E$9:E41,$N$9:N41,"")+P42-SUMIFS($E$9:E41,$A$9:A41,"非課税・不課税取引計")-SUMIFS($E$9:E41,$A$9:A41,"小計")-SUMIFS($E$9:E41,$A$9:A41,"8％消費税計")-SUMIFS($E$9:E41,$A$9:A41,"8％対象計")-SUMIFS($E$9:E41,$A$9:A41,"8％(軽減)消費税計")-SUMIFS($E$9:E41,$A$9:A41,"8％(軽減)対象計"),IF(A42="8％消費税計",ROUND(SUMIFS($E$9:E41,$A$9:A41,"8％(軽減)対象計")/COUNTIF($A$9:A41,"8％(軽減)対象計")*0.08,0)+P42,IF(A42="8％消費税計",ROUND(SUMIFS($E$9:E41,$A$9:A41,"8％対象計")/COUNTIF($A$9:A41,"8％対象計")*0.08,0)+P42,IF(AND(A42="値引き",C42="",D42=""),0+P42,IF(C42="","",IF(D42="","",ROUND(C42*D42,0)+P42))))))))))),"")</f>
        <v/>
      </c>
      <c r="F42" s="235"/>
      <c r="G42" s="236" t="str">
        <f ca="1">IFERROR(IF($A42="非課税・不課税取引計",SUMIFS(G$9:G41,$N$9:$N41,"非・不")+$Q42,IF(AND(A42="小計",COUNTIF($A$9:A41,"小計")&lt;1),SUM($G$9:G41)+Q42,IF(AND(A42="小計",COUNTIF($A$9:A41,"小計")&gt;=1),SUM(OFFSET($G$8,LARGE($V$9:V41,1)+1,0,LARGE($V$9:V42,1)-LARGE($V$9:V41,1)-1,1))+Q42,IF($A42="１０％対象計",SUMIFS(G$9:G41,$N$9:$N41,"")+$Q42-SUMIFS(G$9:G41,$A$9:$A41,"非課税・不課税取引計")-SUMIFS(G$9:G41,$A$9:$A41,"小計")-SUMIFS(G$9:G41,$A$9:$A41,"１０％消費税計")-SUMIFS(G$9:G41,$A$9:$A41,"１０％対象計"),IF($A42="１０％消費税計",ROUND(SUMIFS(G$9:G41,$A$9:$A41,"１０％対象計")/COUNTIF($A$9:$A41,"１０％対象計")*0.1,0)+$Q42,IF(A42="値引き",T42,IF($C42="","",IF($D42="","",ROUND(F42*$D42,0)+$Q42)))))))),"")</f>
        <v/>
      </c>
      <c r="H42" s="237" t="str">
        <f t="shared" si="0"/>
        <v/>
      </c>
      <c r="I42" s="235"/>
      <c r="J42" s="238" t="str">
        <f ca="1">IFERROR(IF($A42="非課税・不課税取引計",SUMIFS(J$9:J41,$N$9:$N41,"非・不")+$R42,IF(AND(A42="小計",COUNTIF($A$9:A41,"小計")&lt;1),SUM($J$9:J41)+R42,IF(AND(A42="小計",COUNTIF($A$9:A41,"小計")&gt;=1),SUM(OFFSET($J$8,LARGE($V$9:V41,1)+1,0,LARGE($V$9:V42,1)-LARGE($V$9:V41,1)-1,1))+R42,IF($A42="１０％対象計",SUMIFS(J$9:J41,$N$9:$N41,"")+$R42-SUMIFS(J$9:J41,$A$9:$A41,"非課税・不課税取引計")-SUMIFS(J$9:J41,$A$9:$A41,"小計")-SUMIFS(J$9:J41,$A$9:$A41,"１０％消費税計")-SUMIFS(J$9:J41,$A$9:$A41,"１０％対象計"),IF($A42="１０％消費税計",ROUND(SUMIFS(J$9:J41,$A$9:$A41,"１０％対象計")/COUNTIF($A$9:$A41,"１０％対象計")*0.1,0)+$R42,IF(A42="値引き",U42,IF($C42="","",IF($D42="","",ROUND(I42*$D42,0)+$R42)))))))),"")</f>
        <v/>
      </c>
      <c r="K42" s="239" t="str">
        <f t="shared" si="1"/>
        <v/>
      </c>
      <c r="L42" s="240" t="str">
        <f t="shared" si="2"/>
        <v/>
      </c>
      <c r="M42" s="234" t="str">
        <f ca="1">IFERROR(IF($A42="非課税・不課税取引計",SUMIFS(M$9:M41,$N$9:$N41,"非・不")+$S42,IF(AND(A42="小計",COUNTIF($A$9:A41,"小計")&lt;1),SUM($M$9:M41)+S42,IF(AND(A42="小計",COUNTIF($A$9:A41,"小計")&gt;=1),SUM(OFFSET($M$8,LARGE($V$9:V41,1)+1,0,LARGE($V$9:V42,1)-LARGE($V$9:V41,1)-1,1))+S42,IF($A42="１０％対象計",SUMIFS(M$9:M41,$N$9:$N41,"")+$S42-SUMIFS(M$9:M41,$A$9:$A41,"非課税・不課税取引計")-SUMIFS(M$9:M41,$A$9:$A41,"小計")-SUMIFS(M$9:M41,$A$9:$A41,"１０％消費税計")-SUMIFS(M$9:M41,$A$9:$A41,"１０％対象計"),IF($A42="１０％消費税計",ROUND(SUMIFS(M$9:M41,$A$9:$A41,"１０％対象計")/COUNTIF($A$9:$A41,"１０％対象計")*0.1,0)+$S42,IF(A42="値引き",E42-G42-J42+S42,IF($C42="","",IF($D42="","",E42-G42-J42+$S42)))))))),"")</f>
        <v/>
      </c>
      <c r="N42" s="241"/>
      <c r="O42" s="242"/>
      <c r="P42" s="248"/>
      <c r="Q42" s="249"/>
      <c r="R42" s="249"/>
      <c r="S42" s="250"/>
      <c r="T42" s="252"/>
      <c r="U42" s="253"/>
      <c r="V42" s="214" t="str">
        <f t="shared" si="3"/>
        <v/>
      </c>
    </row>
    <row r="43" spans="1:22" ht="19.899999999999999" customHeight="1">
      <c r="A43" s="230"/>
      <c r="B43" s="231"/>
      <c r="C43" s="232"/>
      <c r="D43" s="233"/>
      <c r="E43" s="247" t="str">
        <f ca="1">IFERROR(IF(A43="１０％対象計",SUMIFS($E$9:E42,$N$9:N42,""),IF(A43="非課税・不課税取引計",SUMIFS($E$9:E42,$N$9:N42,"非・不")+P43,IF(A43="8％(軽減)対象計",SUMIFS($E$9:E42,$N$9:N42,"※")+P43,IF(AND(A43="小計",COUNTIF($A$9:A42,"小計")&lt;1),SUM($E$9:E42)+P43,IF(AND(A43="小計",COUNTIF($A$9:A42,"小計")&gt;=1),SUM(OFFSET($E$8,LARGE($V$9:V42,1)+1,0,LARGE($V$9:V43,1)-LARGE($V$9:V42,1)-1,1))+P43,IF(A43="8％対象計",SUMIFS($E$9:E42,$N$9:N42,"")+P43-SUMIFS($E$9:E42,$A$9:A42,"非課税・不課税取引計")-SUMIFS($E$9:E42,$A$9:A42,"小計")-SUMIFS($E$9:E42,$A$9:A42,"8％消費税計")-SUMIFS($E$9:E42,$A$9:A42,"8％対象計")-SUMIFS($E$9:E42,$A$9:A42,"8％(軽減)消費税計")-SUMIFS($E$9:E42,$A$9:A42,"8％(軽減)対象計"),IF(A43="8％消費税計",ROUND(SUMIFS($E$9:E42,$A$9:A42,"8％(軽減)対象計")/COUNTIF($A$9:A42,"8％(軽減)対象計")*0.08,0)+P43,IF(A43="8％消費税計",ROUND(SUMIFS($E$9:E42,$A$9:A42,"8％対象計")/COUNTIF($A$9:A42,"8％対象計")*0.08,0)+P43,IF(AND(A43="値引き",C43="",D43=""),0+P43,IF(C43="","",IF(D43="","",ROUND(C43*D43,0)+P43))))))))))),"")</f>
        <v/>
      </c>
      <c r="F43" s="235"/>
      <c r="G43" s="236" t="str">
        <f ca="1">IFERROR(IF($A43="非課税・不課税取引計",SUMIFS(G$9:G42,$N$9:$N42,"非・不")+$Q43,IF(AND(A43="小計",COUNTIF($A$9:A42,"小計")&lt;1),SUM($G$9:G42)+Q43,IF(AND(A43="小計",COUNTIF($A$9:A42,"小計")&gt;=1),SUM(OFFSET($G$8,LARGE($V$9:V42,1)+1,0,LARGE($V$9:V43,1)-LARGE($V$9:V42,1)-1,1))+Q43,IF($A43="１０％対象計",SUMIFS(G$9:G42,$N$9:$N42,"")+$Q43-SUMIFS(G$9:G42,$A$9:$A42,"非課税・不課税取引計")-SUMIFS(G$9:G42,$A$9:$A42,"小計")-SUMIFS(G$9:G42,$A$9:$A42,"１０％消費税計")-SUMIFS(G$9:G42,$A$9:$A42,"１０％対象計"),IF($A43="１０％消費税計",ROUND(SUMIFS(G$9:G42,$A$9:$A42,"１０％対象計")/COUNTIF($A$9:$A42,"１０％対象計")*0.1,0)+$Q43,IF(A43="値引き",T43,IF($C43="","",IF($D43="","",ROUND(F43*$D43,0)+$Q43)))))))),"")</f>
        <v/>
      </c>
      <c r="H43" s="237" t="str">
        <f t="shared" si="0"/>
        <v/>
      </c>
      <c r="I43" s="235"/>
      <c r="J43" s="238" t="str">
        <f ca="1">IFERROR(IF($A43="非課税・不課税取引計",SUMIFS(J$9:J42,$N$9:$N42,"非・不")+$R43,IF(AND(A43="小計",COUNTIF($A$9:A42,"小計")&lt;1),SUM($J$9:J42)+R43,IF(AND(A43="小計",COUNTIF($A$9:A42,"小計")&gt;=1),SUM(OFFSET($J$8,LARGE($V$9:V42,1)+1,0,LARGE($V$9:V43,1)-LARGE($V$9:V42,1)-1,1))+R43,IF($A43="１０％対象計",SUMIFS(J$9:J42,$N$9:$N42,"")+$R43-SUMIFS(J$9:J42,$A$9:$A42,"非課税・不課税取引計")-SUMIFS(J$9:J42,$A$9:$A42,"小計")-SUMIFS(J$9:J42,$A$9:$A42,"１０％消費税計")-SUMIFS(J$9:J42,$A$9:$A42,"１０％対象計"),IF($A43="１０％消費税計",ROUND(SUMIFS(J$9:J42,$A$9:$A42,"１０％対象計")/COUNTIF($A$9:$A42,"１０％対象計")*0.1,0)+$R43,IF(A43="値引き",U43,IF($C43="","",IF($D43="","",ROUND(I43*$D43,0)+$R43)))))))),"")</f>
        <v/>
      </c>
      <c r="K43" s="239" t="str">
        <f t="shared" si="1"/>
        <v/>
      </c>
      <c r="L43" s="240" t="str">
        <f t="shared" si="2"/>
        <v/>
      </c>
      <c r="M43" s="234" t="str">
        <f ca="1">IFERROR(IF($A43="非課税・不課税取引計",SUMIFS(M$9:M42,$N$9:$N42,"非・不")+$S43,IF(AND(A43="小計",COUNTIF($A$9:A42,"小計")&lt;1),SUM($M$9:M42)+S43,IF(AND(A43="小計",COUNTIF($A$9:A42,"小計")&gt;=1),SUM(OFFSET($M$8,LARGE($V$9:V42,1)+1,0,LARGE($V$9:V43,1)-LARGE($V$9:V42,1)-1,1))+S43,IF($A43="１０％対象計",SUMIFS(M$9:M42,$N$9:$N42,"")+$S43-SUMIFS(M$9:M42,$A$9:$A42,"非課税・不課税取引計")-SUMIFS(M$9:M42,$A$9:$A42,"小計")-SUMIFS(M$9:M42,$A$9:$A42,"１０％消費税計")-SUMIFS(M$9:M42,$A$9:$A42,"１０％対象計"),IF($A43="１０％消費税計",ROUND(SUMIFS(M$9:M42,$A$9:$A42,"１０％対象計")/COUNTIF($A$9:$A42,"１０％対象計")*0.1,0)+$S43,IF(A43="値引き",E43-G43-J43+S43,IF($C43="","",IF($D43="","",E43-G43-J43+$S43)))))))),"")</f>
        <v/>
      </c>
      <c r="N43" s="241"/>
      <c r="O43" s="242"/>
      <c r="P43" s="248"/>
      <c r="Q43" s="249"/>
      <c r="R43" s="249"/>
      <c r="S43" s="250"/>
      <c r="T43" s="252"/>
      <c r="U43" s="253"/>
      <c r="V43" s="214" t="str">
        <f t="shared" si="3"/>
        <v/>
      </c>
    </row>
    <row r="44" spans="1:22" ht="19.899999999999999" customHeight="1">
      <c r="A44" s="230"/>
      <c r="B44" s="231"/>
      <c r="C44" s="232"/>
      <c r="D44" s="233"/>
      <c r="E44" s="247" t="str">
        <f ca="1">IFERROR(IF(A44="１０％対象計",SUMIFS($E$9:E43,$N$9:N43,""),IF(A44="非課税・不課税取引計",SUMIFS($E$9:E43,$N$9:N43,"非・不")+P44,IF(A44="8％(軽減)対象計",SUMIFS($E$9:E43,$N$9:N43,"※")+P44,IF(AND(A44="小計",COUNTIF($A$9:A43,"小計")&lt;1),SUM($E$9:E43)+P44,IF(AND(A44="小計",COUNTIF($A$9:A43,"小計")&gt;=1),SUM(OFFSET($E$8,LARGE($V$9:V43,1)+1,0,LARGE($V$9:V44,1)-LARGE($V$9:V43,1)-1,1))+P44,IF(A44="8％対象計",SUMIFS($E$9:E43,$N$9:N43,"")+P44-SUMIFS($E$9:E43,$A$9:A43,"非課税・不課税取引計")-SUMIFS($E$9:E43,$A$9:A43,"小計")-SUMIFS($E$9:E43,$A$9:A43,"8％消費税計")-SUMIFS($E$9:E43,$A$9:A43,"8％対象計")-SUMIFS($E$9:E43,$A$9:A43,"8％(軽減)消費税計")-SUMIFS($E$9:E43,$A$9:A43,"8％(軽減)対象計"),IF(A44="8％消費税計",ROUND(SUMIFS($E$9:E43,$A$9:A43,"8％(軽減)対象計")/COUNTIF($A$9:A43,"8％(軽減)対象計")*0.08,0)+P44,IF(A44="8％消費税計",ROUND(SUMIFS($E$9:E43,$A$9:A43,"8％対象計")/COUNTIF($A$9:A43,"8％対象計")*0.08,0)+P44,IF(AND(A44="値引き",C44="",D44=""),0+P44,IF(C44="","",IF(D44="","",ROUND(C44*D44,0)+P44))))))))))),"")</f>
        <v/>
      </c>
      <c r="F44" s="235"/>
      <c r="G44" s="236" t="str">
        <f ca="1">IFERROR(IF($A44="非課税・不課税取引計",SUMIFS(G$9:G43,$N$9:$N43,"非・不")+$Q44,IF(AND(A44="小計",COUNTIF($A$9:A43,"小計")&lt;1),SUM($G$9:G43)+Q44,IF(AND(A44="小計",COUNTIF($A$9:A43,"小計")&gt;=1),SUM(OFFSET($G$8,LARGE($V$9:V43,1)+1,0,LARGE($V$9:V44,1)-LARGE($V$9:V43,1)-1,1))+Q44,IF($A44="１０％対象計",SUMIFS(G$9:G43,$N$9:$N43,"")+$Q44-SUMIFS(G$9:G43,$A$9:$A43,"非課税・不課税取引計")-SUMIFS(G$9:G43,$A$9:$A43,"小計")-SUMIFS(G$9:G43,$A$9:$A43,"１０％消費税計")-SUMIFS(G$9:G43,$A$9:$A43,"１０％対象計"),IF($A44="１０％消費税計",ROUND(SUMIFS(G$9:G43,$A$9:$A43,"１０％対象計")/COUNTIF($A$9:$A43,"１０％対象計")*0.1,0)+$Q44,IF(A44="値引き",T44,IF($C44="","",IF($D44="","",ROUND(F44*$D44,0)+$Q44)))))))),"")</f>
        <v/>
      </c>
      <c r="H44" s="237" t="str">
        <f t="shared" si="0"/>
        <v/>
      </c>
      <c r="I44" s="235"/>
      <c r="J44" s="238" t="str">
        <f ca="1">IFERROR(IF($A44="非課税・不課税取引計",SUMIFS(J$9:J43,$N$9:$N43,"非・不")+$R44,IF(AND(A44="小計",COUNTIF($A$9:A43,"小計")&lt;1),SUM($J$9:J43)+R44,IF(AND(A44="小計",COUNTIF($A$9:A43,"小計")&gt;=1),SUM(OFFSET($J$8,LARGE($V$9:V43,1)+1,0,LARGE($V$9:V44,1)-LARGE($V$9:V43,1)-1,1))+R44,IF($A44="１０％対象計",SUMIFS(J$9:J43,$N$9:$N43,"")+$R44-SUMIFS(J$9:J43,$A$9:$A43,"非課税・不課税取引計")-SUMIFS(J$9:J43,$A$9:$A43,"小計")-SUMIFS(J$9:J43,$A$9:$A43,"１０％消費税計")-SUMIFS(J$9:J43,$A$9:$A43,"１０％対象計"),IF($A44="１０％消費税計",ROUND(SUMIFS(J$9:J43,$A$9:$A43,"１０％対象計")/COUNTIF($A$9:$A43,"１０％対象計")*0.1,0)+$R44,IF(A44="値引き",U44,IF($C44="","",IF($D44="","",ROUND(I44*$D44,0)+$R44)))))))),"")</f>
        <v/>
      </c>
      <c r="K44" s="239" t="str">
        <f t="shared" si="1"/>
        <v/>
      </c>
      <c r="L44" s="240" t="str">
        <f t="shared" si="2"/>
        <v/>
      </c>
      <c r="M44" s="234" t="str">
        <f ca="1">IFERROR(IF($A44="非課税・不課税取引計",SUMIFS(M$9:M43,$N$9:$N43,"非・不")+$S44,IF(AND(A44="小計",COUNTIF($A$9:A43,"小計")&lt;1),SUM($M$9:M43)+S44,IF(AND(A44="小計",COUNTIF($A$9:A43,"小計")&gt;=1),SUM(OFFSET($M$8,LARGE($V$9:V43,1)+1,0,LARGE($V$9:V44,1)-LARGE($V$9:V43,1)-1,1))+S44,IF($A44="１０％対象計",SUMIFS(M$9:M43,$N$9:$N43,"")+$S44-SUMIFS(M$9:M43,$A$9:$A43,"非課税・不課税取引計")-SUMIFS(M$9:M43,$A$9:$A43,"小計")-SUMIFS(M$9:M43,$A$9:$A43,"１０％消費税計")-SUMIFS(M$9:M43,$A$9:$A43,"１０％対象計"),IF($A44="１０％消費税計",ROUND(SUMIFS(M$9:M43,$A$9:$A43,"１０％対象計")/COUNTIF($A$9:$A43,"１０％対象計")*0.1,0)+$S44,IF(A44="値引き",E44-G44-J44+S44,IF($C44="","",IF($D44="","",E44-G44-J44+$S44)))))))),"")</f>
        <v/>
      </c>
      <c r="N44" s="241"/>
      <c r="O44" s="242"/>
      <c r="P44" s="248"/>
      <c r="Q44" s="249"/>
      <c r="R44" s="249"/>
      <c r="S44" s="250"/>
      <c r="T44" s="252"/>
      <c r="U44" s="253"/>
      <c r="V44" s="214" t="str">
        <f t="shared" si="3"/>
        <v/>
      </c>
    </row>
    <row r="45" spans="1:22" ht="19.899999999999999" customHeight="1">
      <c r="A45" s="230"/>
      <c r="B45" s="231"/>
      <c r="C45" s="232"/>
      <c r="D45" s="233"/>
      <c r="E45" s="247" t="str">
        <f ca="1">IFERROR(IF(A45="１０％対象計",SUMIFS($E$9:E44,$N$9:N44,""),IF(A45="非課税・不課税取引計",SUMIFS($E$9:E44,$N$9:N44,"非・不")+P45,IF(A45="8％(軽減)対象計",SUMIFS($E$9:E44,$N$9:N44,"※")+P45,IF(AND(A45="小計",COUNTIF($A$9:A44,"小計")&lt;1),SUM($E$9:E44)+P45,IF(AND(A45="小計",COUNTIF($A$9:A44,"小計")&gt;=1),SUM(OFFSET($E$8,LARGE($V$9:V44,1)+1,0,LARGE($V$9:V45,1)-LARGE($V$9:V44,1)-1,1))+P45,IF(A45="8％対象計",SUMIFS($E$9:E44,$N$9:N44,"")+P45-SUMIFS($E$9:E44,$A$9:A44,"非課税・不課税取引計")-SUMIFS($E$9:E44,$A$9:A44,"小計")-SUMIFS($E$9:E44,$A$9:A44,"8％消費税計")-SUMIFS($E$9:E44,$A$9:A44,"8％対象計")-SUMIFS($E$9:E44,$A$9:A44,"8％(軽減)消費税計")-SUMIFS($E$9:E44,$A$9:A44,"8％(軽減)対象計"),IF(A45="8％消費税計",ROUND(SUMIFS($E$9:E44,$A$9:A44,"8％(軽減)対象計")/COUNTIF($A$9:A44,"8％(軽減)対象計")*0.08,0)+P45,IF(A45="8％消費税計",ROUND(SUMIFS($E$9:E44,$A$9:A44,"8％対象計")/COUNTIF($A$9:A44,"8％対象計")*0.08,0)+P45,IF(AND(A45="値引き",C45="",D45=""),0+P45,IF(C45="","",IF(D45="","",ROUND(C45*D45,0)+P45))))))))))),"")</f>
        <v/>
      </c>
      <c r="F45" s="235"/>
      <c r="G45" s="236" t="str">
        <f ca="1">IFERROR(IF($A45="非課税・不課税取引計",SUMIFS(G$9:G44,$N$9:$N44,"非・不")+$Q45,IF(AND(A45="小計",COUNTIF($A$9:A44,"小計")&lt;1),SUM($G$9:G44)+Q45,IF(AND(A45="小計",COUNTIF($A$9:A44,"小計")&gt;=1),SUM(OFFSET($G$8,LARGE($V$9:V44,1)+1,0,LARGE($V$9:V45,1)-LARGE($V$9:V44,1)-1,1))+Q45,IF($A45="１０％対象計",SUMIFS(G$9:G44,$N$9:$N44,"")+$Q45-SUMIFS(G$9:G44,$A$9:$A44,"非課税・不課税取引計")-SUMIFS(G$9:G44,$A$9:$A44,"小計")-SUMIFS(G$9:G44,$A$9:$A44,"１０％消費税計")-SUMIFS(G$9:G44,$A$9:$A44,"１０％対象計"),IF($A45="１０％消費税計",ROUND(SUMIFS(G$9:G44,$A$9:$A44,"１０％対象計")/COUNTIF($A$9:$A44,"１０％対象計")*0.1,0)+$Q45,IF(A45="値引き",T45,IF($C45="","",IF($D45="","",ROUND(F45*$D45,0)+$Q45)))))))),"")</f>
        <v/>
      </c>
      <c r="H45" s="237" t="str">
        <f t="shared" si="0"/>
        <v/>
      </c>
      <c r="I45" s="235"/>
      <c r="J45" s="238" t="str">
        <f ca="1">IFERROR(IF($A45="非課税・不課税取引計",SUMIFS(J$9:J44,$N$9:$N44,"非・不")+$R45,IF(AND(A45="小計",COUNTIF($A$9:A44,"小計")&lt;1),SUM($J$9:J44)+R45,IF(AND(A45="小計",COUNTIF($A$9:A44,"小計")&gt;=1),SUM(OFFSET($J$8,LARGE($V$9:V44,1)+1,0,LARGE($V$9:V45,1)-LARGE($V$9:V44,1)-1,1))+R45,IF($A45="１０％対象計",SUMIFS(J$9:J44,$N$9:$N44,"")+$R45-SUMIFS(J$9:J44,$A$9:$A44,"非課税・不課税取引計")-SUMIFS(J$9:J44,$A$9:$A44,"小計")-SUMIFS(J$9:J44,$A$9:$A44,"１０％消費税計")-SUMIFS(J$9:J44,$A$9:$A44,"１０％対象計"),IF($A45="１０％消費税計",ROUND(SUMIFS(J$9:J44,$A$9:$A44,"１０％対象計")/COUNTIF($A$9:$A44,"１０％対象計")*0.1,0)+$R45,IF(A45="値引き",U45,IF($C45="","",IF($D45="","",ROUND(I45*$D45,0)+$R45)))))))),"")</f>
        <v/>
      </c>
      <c r="K45" s="239" t="str">
        <f t="shared" si="1"/>
        <v/>
      </c>
      <c r="L45" s="240" t="str">
        <f t="shared" si="2"/>
        <v/>
      </c>
      <c r="M45" s="234" t="str">
        <f ca="1">IFERROR(IF($A45="非課税・不課税取引計",SUMIFS(M$9:M44,$N$9:$N44,"非・不")+$S45,IF(AND(A45="小計",COUNTIF($A$9:A44,"小計")&lt;1),SUM($M$9:M44)+S45,IF(AND(A45="小計",COUNTIF($A$9:A44,"小計")&gt;=1),SUM(OFFSET($M$8,LARGE($V$9:V44,1)+1,0,LARGE($V$9:V45,1)-LARGE($V$9:V44,1)-1,1))+S45,IF($A45="１０％対象計",SUMIFS(M$9:M44,$N$9:$N44,"")+$S45-SUMIFS(M$9:M44,$A$9:$A44,"非課税・不課税取引計")-SUMIFS(M$9:M44,$A$9:$A44,"小計")-SUMIFS(M$9:M44,$A$9:$A44,"１０％消費税計")-SUMIFS(M$9:M44,$A$9:$A44,"１０％対象計"),IF($A45="１０％消費税計",ROUND(SUMIFS(M$9:M44,$A$9:$A44,"１０％対象計")/COUNTIF($A$9:$A44,"１０％対象計")*0.1,0)+$S45,IF(A45="値引き",E45-G45-J45+S45,IF($C45="","",IF($D45="","",E45-G45-J45+$S45)))))))),"")</f>
        <v/>
      </c>
      <c r="N45" s="241"/>
      <c r="O45" s="242"/>
      <c r="P45" s="248"/>
      <c r="Q45" s="249"/>
      <c r="R45" s="249"/>
      <c r="S45" s="250"/>
      <c r="T45" s="252"/>
      <c r="U45" s="253"/>
      <c r="V45" s="214" t="str">
        <f t="shared" si="3"/>
        <v/>
      </c>
    </row>
    <row r="46" spans="1:22" ht="19.899999999999999" customHeight="1">
      <c r="A46" s="230"/>
      <c r="B46" s="231"/>
      <c r="C46" s="232"/>
      <c r="D46" s="233"/>
      <c r="E46" s="247" t="str">
        <f ca="1">IFERROR(IF(A46="１０％対象計",SUMIFS($E$9:E45,$N$9:N45,""),IF(A46="非課税・不課税取引計",SUMIFS($E$9:E45,$N$9:N45,"非・不")+P46,IF(A46="8％(軽減)対象計",SUMIFS($E$9:E45,$N$9:N45,"※")+P46,IF(AND(A46="小計",COUNTIF($A$9:A45,"小計")&lt;1),SUM($E$9:E45)+P46,IF(AND(A46="小計",COUNTIF($A$9:A45,"小計")&gt;=1),SUM(OFFSET($E$8,LARGE($V$9:V45,1)+1,0,LARGE($V$9:V46,1)-LARGE($V$9:V45,1)-1,1))+P46,IF(A46="8％対象計",SUMIFS($E$9:E45,$N$9:N45,"")+P46-SUMIFS($E$9:E45,$A$9:A45,"非課税・不課税取引計")-SUMIFS($E$9:E45,$A$9:A45,"小計")-SUMIFS($E$9:E45,$A$9:A45,"8％消費税計")-SUMIFS($E$9:E45,$A$9:A45,"8％対象計")-SUMIFS($E$9:E45,$A$9:A45,"8％(軽減)消費税計")-SUMIFS($E$9:E45,$A$9:A45,"8％(軽減)対象計"),IF(A46="8％消費税計",ROUND(SUMIFS($E$9:E45,$A$9:A45,"8％(軽減)対象計")/COUNTIF($A$9:A45,"8％(軽減)対象計")*0.08,0)+P46,IF(A46="8％消費税計",ROUND(SUMIFS($E$9:E45,$A$9:A45,"8％対象計")/COUNTIF($A$9:A45,"8％対象計")*0.08,0)+P46,IF(AND(A46="値引き",C46="",D46=""),0+P46,IF(C46="","",IF(D46="","",ROUND(C46*D46,0)+P46))))))))))),"")</f>
        <v/>
      </c>
      <c r="F46" s="235"/>
      <c r="G46" s="236" t="str">
        <f ca="1">IFERROR(IF($A46="非課税・不課税取引計",SUMIFS(G$9:G45,$N$9:$N45,"非・不")+$Q46,IF(AND(A46="小計",COUNTIF($A$9:A45,"小計")&lt;1),SUM($G$9:G45)+Q46,IF(AND(A46="小計",COUNTIF($A$9:A45,"小計")&gt;=1),SUM(OFFSET($G$8,LARGE($V$9:V45,1)+1,0,LARGE($V$9:V46,1)-LARGE($V$9:V45,1)-1,1))+Q46,IF($A46="１０％対象計",SUMIFS(G$9:G45,$N$9:$N45,"")+$Q46-SUMIFS(G$9:G45,$A$9:$A45,"非課税・不課税取引計")-SUMIFS(G$9:G45,$A$9:$A45,"小計")-SUMIFS(G$9:G45,$A$9:$A45,"１０％消費税計")-SUMIFS(G$9:G45,$A$9:$A45,"１０％対象計"),IF($A46="１０％消費税計",ROUND(SUMIFS(G$9:G45,$A$9:$A45,"１０％対象計")/COUNTIF($A$9:$A45,"１０％対象計")*0.1,0)+$Q46,IF(A46="値引き",T46,IF($C46="","",IF($D46="","",ROUND(F46*$D46,0)+$Q46)))))))),"")</f>
        <v/>
      </c>
      <c r="H46" s="237" t="str">
        <f t="shared" si="0"/>
        <v/>
      </c>
      <c r="I46" s="235"/>
      <c r="J46" s="238" t="str">
        <f ca="1">IFERROR(IF($A46="非課税・不課税取引計",SUMIFS(J$9:J45,$N$9:$N45,"非・不")+$R46,IF(AND(A46="小計",COUNTIF($A$9:A45,"小計")&lt;1),SUM($J$9:J45)+R46,IF(AND(A46="小計",COUNTIF($A$9:A45,"小計")&gt;=1),SUM(OFFSET($J$8,LARGE($V$9:V45,1)+1,0,LARGE($V$9:V46,1)-LARGE($V$9:V45,1)-1,1))+R46,IF($A46="１０％対象計",SUMIFS(J$9:J45,$N$9:$N45,"")+$R46-SUMIFS(J$9:J45,$A$9:$A45,"非課税・不課税取引計")-SUMIFS(J$9:J45,$A$9:$A45,"小計")-SUMIFS(J$9:J45,$A$9:$A45,"１０％消費税計")-SUMIFS(J$9:J45,$A$9:$A45,"１０％対象計"),IF($A46="１０％消費税計",ROUND(SUMIFS(J$9:J45,$A$9:$A45,"１０％対象計")/COUNTIF($A$9:$A45,"１０％対象計")*0.1,0)+$R46,IF(A46="値引き",U46,IF($C46="","",IF($D46="","",ROUND(I46*$D46,0)+$R46)))))))),"")</f>
        <v/>
      </c>
      <c r="K46" s="239" t="str">
        <f t="shared" si="1"/>
        <v/>
      </c>
      <c r="L46" s="240" t="str">
        <f t="shared" si="2"/>
        <v/>
      </c>
      <c r="M46" s="234" t="str">
        <f ca="1">IFERROR(IF($A46="非課税・不課税取引計",SUMIFS(M$9:M45,$N$9:$N45,"非・不")+$S46,IF(AND(A46="小計",COUNTIF($A$9:A45,"小計")&lt;1),SUM($M$9:M45)+S46,IF(AND(A46="小計",COUNTIF($A$9:A45,"小計")&gt;=1),SUM(OFFSET($M$8,LARGE($V$9:V45,1)+1,0,LARGE($V$9:V46,1)-LARGE($V$9:V45,1)-1,1))+S46,IF($A46="１０％対象計",SUMIFS(M$9:M45,$N$9:$N45,"")+$S46-SUMIFS(M$9:M45,$A$9:$A45,"非課税・不課税取引計")-SUMIFS(M$9:M45,$A$9:$A45,"小計")-SUMIFS(M$9:M45,$A$9:$A45,"１０％消費税計")-SUMIFS(M$9:M45,$A$9:$A45,"１０％対象計"),IF($A46="１０％消費税計",ROUND(SUMIFS(M$9:M45,$A$9:$A45,"１０％対象計")/COUNTIF($A$9:$A45,"１０％対象計")*0.1,0)+$S46,IF(A46="値引き",E46-G46-J46+S46,IF($C46="","",IF($D46="","",E46-G46-J46+$S46)))))))),"")</f>
        <v/>
      </c>
      <c r="N46" s="241"/>
      <c r="O46" s="242"/>
      <c r="P46" s="248"/>
      <c r="Q46" s="249"/>
      <c r="R46" s="249"/>
      <c r="S46" s="250"/>
      <c r="T46" s="252"/>
      <c r="U46" s="253"/>
      <c r="V46" s="214" t="str">
        <f t="shared" si="3"/>
        <v/>
      </c>
    </row>
    <row r="47" spans="1:22" ht="19.899999999999999" customHeight="1">
      <c r="A47" s="230"/>
      <c r="B47" s="231"/>
      <c r="C47" s="232"/>
      <c r="D47" s="233"/>
      <c r="E47" s="247" t="str">
        <f ca="1">IFERROR(IF(A47="１０％対象計",SUMIFS($E$9:E46,$N$9:N46,""),IF(A47="非課税・不課税取引計",SUMIFS($E$9:E46,$N$9:N46,"非・不")+P47,IF(A47="8％(軽減)対象計",SUMIFS($E$9:E46,$N$9:N46,"※")+P47,IF(AND(A47="小計",COUNTIF($A$9:A46,"小計")&lt;1),SUM($E$9:E46)+P47,IF(AND(A47="小計",COUNTIF($A$9:A46,"小計")&gt;=1),SUM(OFFSET($E$8,LARGE($V$9:V46,1)+1,0,LARGE($V$9:V47,1)-LARGE($V$9:V46,1)-1,1))+P47,IF(A47="8％対象計",SUMIFS($E$9:E46,$N$9:N46,"")+P47-SUMIFS($E$9:E46,$A$9:A46,"非課税・不課税取引計")-SUMIFS($E$9:E46,$A$9:A46,"小計")-SUMIFS($E$9:E46,$A$9:A46,"8％消費税計")-SUMIFS($E$9:E46,$A$9:A46,"8％対象計")-SUMIFS($E$9:E46,$A$9:A46,"8％(軽減)消費税計")-SUMIFS($E$9:E46,$A$9:A46,"8％(軽減)対象計"),IF(A47="8％消費税計",ROUND(SUMIFS($E$9:E46,$A$9:A46,"8％(軽減)対象計")/COUNTIF($A$9:A46,"8％(軽減)対象計")*0.08,0)+P47,IF(A47="8％消費税計",ROUND(SUMIFS($E$9:E46,$A$9:A46,"8％対象計")/COUNTIF($A$9:A46,"8％対象計")*0.08,0)+P47,IF(AND(A47="値引き",C47="",D47=""),0+P47,IF(C47="","",IF(D47="","",ROUND(C47*D47,0)+P47))))))))))),"")</f>
        <v/>
      </c>
      <c r="F47" s="235"/>
      <c r="G47" s="236" t="str">
        <f ca="1">IFERROR(IF($A47="非課税・不課税取引計",SUMIFS(G$9:G46,$N$9:$N46,"非・不")+$Q47,IF(AND(A47="小計",COUNTIF($A$9:A46,"小計")&lt;1),SUM($G$9:G46)+Q47,IF(AND(A47="小計",COUNTIF($A$9:A46,"小計")&gt;=1),SUM(OFFSET($G$8,LARGE($V$9:V46,1)+1,0,LARGE($V$9:V47,1)-LARGE($V$9:V46,1)-1,1))+Q47,IF($A47="１０％対象計",SUMIFS(G$9:G46,$N$9:$N46,"")+$Q47-SUMIFS(G$9:G46,$A$9:$A46,"非課税・不課税取引計")-SUMIFS(G$9:G46,$A$9:$A46,"小計")-SUMIFS(G$9:G46,$A$9:$A46,"１０％消費税計")-SUMIFS(G$9:G46,$A$9:$A46,"１０％対象計"),IF($A47="１０％消費税計",ROUND(SUMIFS(G$9:G46,$A$9:$A46,"１０％対象計")/COUNTIF($A$9:$A46,"１０％対象計")*0.1,0)+$Q47,IF(A47="値引き",T47,IF($C47="","",IF($D47="","",ROUND(F47*$D47,0)+$Q47)))))))),"")</f>
        <v/>
      </c>
      <c r="H47" s="237" t="str">
        <f t="shared" si="0"/>
        <v/>
      </c>
      <c r="I47" s="235"/>
      <c r="J47" s="238" t="str">
        <f ca="1">IFERROR(IF($A47="非課税・不課税取引計",SUMIFS(J$9:J46,$N$9:$N46,"非・不")+$R47,IF(AND(A47="小計",COUNTIF($A$9:A46,"小計")&lt;1),SUM($J$9:J46)+R47,IF(AND(A47="小計",COUNTIF($A$9:A46,"小計")&gt;=1),SUM(OFFSET($J$8,LARGE($V$9:V46,1)+1,0,LARGE($V$9:V47,1)-LARGE($V$9:V46,1)-1,1))+R47,IF($A47="１０％対象計",SUMIFS(J$9:J46,$N$9:$N46,"")+$R47-SUMIFS(J$9:J46,$A$9:$A46,"非課税・不課税取引計")-SUMIFS(J$9:J46,$A$9:$A46,"小計")-SUMIFS(J$9:J46,$A$9:$A46,"１０％消費税計")-SUMIFS(J$9:J46,$A$9:$A46,"１０％対象計"),IF($A47="１０％消費税計",ROUND(SUMIFS(J$9:J46,$A$9:$A46,"１０％対象計")/COUNTIF($A$9:$A46,"１０％対象計")*0.1,0)+$R47,IF(A47="値引き",U47,IF($C47="","",IF($D47="","",ROUND(I47*$D47,0)+$R47)))))))),"")</f>
        <v/>
      </c>
      <c r="K47" s="239" t="str">
        <f t="shared" si="1"/>
        <v/>
      </c>
      <c r="L47" s="240" t="str">
        <f t="shared" si="2"/>
        <v/>
      </c>
      <c r="M47" s="234" t="str">
        <f ca="1">IFERROR(IF($A47="非課税・不課税取引計",SUMIFS(M$9:M46,$N$9:$N46,"非・不")+$S47,IF(AND(A47="小計",COUNTIF($A$9:A46,"小計")&lt;1),SUM($M$9:M46)+S47,IF(AND(A47="小計",COUNTIF($A$9:A46,"小計")&gt;=1),SUM(OFFSET($M$8,LARGE($V$9:V46,1)+1,0,LARGE($V$9:V47,1)-LARGE($V$9:V46,1)-1,1))+S47,IF($A47="１０％対象計",SUMIFS(M$9:M46,$N$9:$N46,"")+$S47-SUMIFS(M$9:M46,$A$9:$A46,"非課税・不課税取引計")-SUMIFS(M$9:M46,$A$9:$A46,"小計")-SUMIFS(M$9:M46,$A$9:$A46,"１０％消費税計")-SUMIFS(M$9:M46,$A$9:$A46,"１０％対象計"),IF($A47="１０％消費税計",ROUND(SUMIFS(M$9:M46,$A$9:$A46,"１０％対象計")/COUNTIF($A$9:$A46,"１０％対象計")*0.1,0)+$S47,IF(A47="値引き",E47-G47-J47+S47,IF($C47="","",IF($D47="","",E47-G47-J47+$S47)))))))),"")</f>
        <v/>
      </c>
      <c r="N47" s="241"/>
      <c r="O47" s="242"/>
      <c r="P47" s="248"/>
      <c r="Q47" s="249"/>
      <c r="R47" s="249"/>
      <c r="S47" s="250"/>
      <c r="T47" s="252"/>
      <c r="U47" s="253"/>
      <c r="V47" s="214" t="str">
        <f t="shared" si="3"/>
        <v/>
      </c>
    </row>
    <row r="48" spans="1:22" ht="19.899999999999999" customHeight="1">
      <c r="A48" s="230"/>
      <c r="B48" s="231"/>
      <c r="C48" s="232"/>
      <c r="D48" s="233"/>
      <c r="E48" s="247" t="str">
        <f ca="1">IFERROR(IF(A48="１０％対象計",SUMIFS($E$9:E47,$N$9:N47,""),IF(A48="非課税・不課税取引計",SUMIFS($E$9:E47,$N$9:N47,"非・不")+P48,IF(A48="8％(軽減)対象計",SUMIFS($E$9:E47,$N$9:N47,"※")+P48,IF(AND(A48="小計",COUNTIF($A$9:A47,"小計")&lt;1),SUM($E$9:E47)+P48,IF(AND(A48="小計",COUNTIF($A$9:A47,"小計")&gt;=1),SUM(OFFSET($E$8,LARGE($V$9:V47,1)+1,0,LARGE($V$9:V48,1)-LARGE($V$9:V47,1)-1,1))+P48,IF(A48="8％対象計",SUMIFS($E$9:E47,$N$9:N47,"")+P48-SUMIFS($E$9:E47,$A$9:A47,"非課税・不課税取引計")-SUMIFS($E$9:E47,$A$9:A47,"小計")-SUMIFS($E$9:E47,$A$9:A47,"8％消費税計")-SUMIFS($E$9:E47,$A$9:A47,"8％対象計")-SUMIFS($E$9:E47,$A$9:A47,"8％(軽減)消費税計")-SUMIFS($E$9:E47,$A$9:A47,"8％(軽減)対象計"),IF(A48="8％消費税計",ROUND(SUMIFS($E$9:E47,$A$9:A47,"8％(軽減)対象計")/COUNTIF($A$9:A47,"8％(軽減)対象計")*0.08,0)+P48,IF(A48="8％消費税計",ROUND(SUMIFS($E$9:E47,$A$9:A47,"8％対象計")/COUNTIF($A$9:A47,"8％対象計")*0.08,0)+P48,IF(AND(A48="値引き",C48="",D48=""),0+P48,IF(C48="","",IF(D48="","",ROUND(C48*D48,0)+P48))))))))))),"")</f>
        <v/>
      </c>
      <c r="F48" s="235"/>
      <c r="G48" s="236" t="str">
        <f ca="1">IFERROR(IF($A48="非課税・不課税取引計",SUMIFS(G$9:G47,$N$9:$N47,"非・不")+$Q48,IF(AND(A48="小計",COUNTIF($A$9:A47,"小計")&lt;1),SUM($G$9:G47)+Q48,IF(AND(A48="小計",COUNTIF($A$9:A47,"小計")&gt;=1),SUM(OFFSET($G$8,LARGE($V$9:V47,1)+1,0,LARGE($V$9:V48,1)-LARGE($V$9:V47,1)-1,1))+Q48,IF($A48="１０％対象計",SUMIFS(G$9:G47,$N$9:$N47,"")+$Q48-SUMIFS(G$9:G47,$A$9:$A47,"非課税・不課税取引計")-SUMIFS(G$9:G47,$A$9:$A47,"小計")-SUMIFS(G$9:G47,$A$9:$A47,"１０％消費税計")-SUMIFS(G$9:G47,$A$9:$A47,"１０％対象計"),IF($A48="１０％消費税計",ROUND(SUMIFS(G$9:G47,$A$9:$A47,"１０％対象計")/COUNTIF($A$9:$A47,"１０％対象計")*0.1,0)+$Q48,IF(A48="値引き",T48,IF($C48="","",IF($D48="","",ROUND(F48*$D48,0)+$Q48)))))))),"")</f>
        <v/>
      </c>
      <c r="H48" s="237" t="str">
        <f t="shared" si="0"/>
        <v/>
      </c>
      <c r="I48" s="235"/>
      <c r="J48" s="238" t="str">
        <f ca="1">IFERROR(IF($A48="非課税・不課税取引計",SUMIFS(J$9:J47,$N$9:$N47,"非・不")+$R48,IF(AND(A48="小計",COUNTIF($A$9:A47,"小計")&lt;1),SUM($J$9:J47)+R48,IF(AND(A48="小計",COUNTIF($A$9:A47,"小計")&gt;=1),SUM(OFFSET($J$8,LARGE($V$9:V47,1)+1,0,LARGE($V$9:V48,1)-LARGE($V$9:V47,1)-1,1))+R48,IF($A48="１０％対象計",SUMIFS(J$9:J47,$N$9:$N47,"")+$R48-SUMIFS(J$9:J47,$A$9:$A47,"非課税・不課税取引計")-SUMIFS(J$9:J47,$A$9:$A47,"小計")-SUMIFS(J$9:J47,$A$9:$A47,"１０％消費税計")-SUMIFS(J$9:J47,$A$9:$A47,"１０％対象計"),IF($A48="１０％消費税計",ROUND(SUMIFS(J$9:J47,$A$9:$A47,"１０％対象計")/COUNTIF($A$9:$A47,"１０％対象計")*0.1,0)+$R48,IF(A48="値引き",U48,IF($C48="","",IF($D48="","",ROUND(I48*$D48,0)+$R48)))))))),"")</f>
        <v/>
      </c>
      <c r="K48" s="239" t="str">
        <f t="shared" si="1"/>
        <v/>
      </c>
      <c r="L48" s="240" t="str">
        <f t="shared" si="2"/>
        <v/>
      </c>
      <c r="M48" s="234" t="str">
        <f ca="1">IFERROR(IF($A48="非課税・不課税取引計",SUMIFS(M$9:M47,$N$9:$N47,"非・不")+$S48,IF(AND(A48="小計",COUNTIF($A$9:A47,"小計")&lt;1),SUM($M$9:M47)+S48,IF(AND(A48="小計",COUNTIF($A$9:A47,"小計")&gt;=1),SUM(OFFSET($M$8,LARGE($V$9:V47,1)+1,0,LARGE($V$9:V48,1)-LARGE($V$9:V47,1)-1,1))+S48,IF($A48="１０％対象計",SUMIFS(M$9:M47,$N$9:$N47,"")+$S48-SUMIFS(M$9:M47,$A$9:$A47,"非課税・不課税取引計")-SUMIFS(M$9:M47,$A$9:$A47,"小計")-SUMIFS(M$9:M47,$A$9:$A47,"１０％消費税計")-SUMIFS(M$9:M47,$A$9:$A47,"１０％対象計"),IF($A48="１０％消費税計",ROUND(SUMIFS(M$9:M47,$A$9:$A47,"１０％対象計")/COUNTIF($A$9:$A47,"１０％対象計")*0.1,0)+$S48,IF(A48="値引き",E48-G48-J48+S48,IF($C48="","",IF($D48="","",E48-G48-J48+$S48)))))))),"")</f>
        <v/>
      </c>
      <c r="N48" s="241"/>
      <c r="O48" s="242"/>
      <c r="P48" s="248"/>
      <c r="Q48" s="249"/>
      <c r="R48" s="249"/>
      <c r="S48" s="250"/>
      <c r="T48" s="252"/>
      <c r="U48" s="253"/>
      <c r="V48" s="214" t="str">
        <f t="shared" si="3"/>
        <v/>
      </c>
    </row>
    <row r="49" spans="1:22" ht="19.899999999999999" customHeight="1">
      <c r="A49" s="230"/>
      <c r="B49" s="231"/>
      <c r="C49" s="232"/>
      <c r="D49" s="233"/>
      <c r="E49" s="247" t="str">
        <f ca="1">IFERROR(IF(A49="１０％対象計",SUMIFS($E$9:E48,$N$9:N48,""),IF(A49="非課税・不課税取引計",SUMIFS($E$9:E48,$N$9:N48,"非・不")+P49,IF(A49="8％(軽減)対象計",SUMIFS($E$9:E48,$N$9:N48,"※")+P49,IF(AND(A49="小計",COUNTIF($A$9:A48,"小計")&lt;1),SUM($E$9:E48)+P49,IF(AND(A49="小計",COUNTIF($A$9:A48,"小計")&gt;=1),SUM(OFFSET($E$8,LARGE($V$9:V48,1)+1,0,LARGE($V$9:V49,1)-LARGE($V$9:V48,1)-1,1))+P49,IF(A49="8％対象計",SUMIFS($E$9:E48,$N$9:N48,"")+P49-SUMIFS($E$9:E48,$A$9:A48,"非課税・不課税取引計")-SUMIFS($E$9:E48,$A$9:A48,"小計")-SUMIFS($E$9:E48,$A$9:A48,"8％消費税計")-SUMIFS($E$9:E48,$A$9:A48,"8％対象計")-SUMIFS($E$9:E48,$A$9:A48,"8％(軽減)消費税計")-SUMIFS($E$9:E48,$A$9:A48,"8％(軽減)対象計"),IF(A49="8％消費税計",ROUND(SUMIFS($E$9:E48,$A$9:A48,"8％(軽減)対象計")/COUNTIF($A$9:A48,"8％(軽減)対象計")*0.08,0)+P49,IF(A49="8％消費税計",ROUND(SUMIFS($E$9:E48,$A$9:A48,"8％対象計")/COUNTIF($A$9:A48,"8％対象計")*0.08,0)+P49,IF(AND(A49="値引き",C49="",D49=""),0+P49,IF(C49="","",IF(D49="","",ROUND(C49*D49,0)+P49))))))))))),"")</f>
        <v/>
      </c>
      <c r="F49" s="235"/>
      <c r="G49" s="236" t="str">
        <f ca="1">IFERROR(IF($A49="非課税・不課税取引計",SUMIFS(G$9:G48,$N$9:$N48,"非・不")+$Q49,IF(AND(A49="小計",COUNTIF($A$9:A48,"小計")&lt;1),SUM($G$9:G48)+Q49,IF(AND(A49="小計",COUNTIF($A$9:A48,"小計")&gt;=1),SUM(OFFSET($G$8,LARGE($V$9:V48,1)+1,0,LARGE($V$9:V49,1)-LARGE($V$9:V48,1)-1,1))+Q49,IF($A49="１０％対象計",SUMIFS(G$9:G48,$N$9:$N48,"")+$Q49-SUMIFS(G$9:G48,$A$9:$A48,"非課税・不課税取引計")-SUMIFS(G$9:G48,$A$9:$A48,"小計")-SUMIFS(G$9:G48,$A$9:$A48,"１０％消費税計")-SUMIFS(G$9:G48,$A$9:$A48,"１０％対象計"),IF($A49="１０％消費税計",ROUND(SUMIFS(G$9:G48,$A$9:$A48,"１０％対象計")/COUNTIF($A$9:$A48,"１０％対象計")*0.1,0)+$Q49,IF(A49="値引き",T49,IF($C49="","",IF($D49="","",ROUND(F49*$D49,0)+$Q49)))))))),"")</f>
        <v/>
      </c>
      <c r="H49" s="237" t="str">
        <f t="shared" si="0"/>
        <v/>
      </c>
      <c r="I49" s="235"/>
      <c r="J49" s="238" t="str">
        <f ca="1">IFERROR(IF($A49="非課税・不課税取引計",SUMIFS(J$9:J48,$N$9:$N48,"非・不")+$R49,IF(AND(A49="小計",COUNTIF($A$9:A48,"小計")&lt;1),SUM($J$9:J48)+R49,IF(AND(A49="小計",COUNTIF($A$9:A48,"小計")&gt;=1),SUM(OFFSET($J$8,LARGE($V$9:V48,1)+1,0,LARGE($V$9:V49,1)-LARGE($V$9:V48,1)-1,1))+R49,IF($A49="１０％対象計",SUMIFS(J$9:J48,$N$9:$N48,"")+$R49-SUMIFS(J$9:J48,$A$9:$A48,"非課税・不課税取引計")-SUMIFS(J$9:J48,$A$9:$A48,"小計")-SUMIFS(J$9:J48,$A$9:$A48,"１０％消費税計")-SUMIFS(J$9:J48,$A$9:$A48,"１０％対象計"),IF($A49="１０％消費税計",ROUND(SUMIFS(J$9:J48,$A$9:$A48,"１０％対象計")/COUNTIF($A$9:$A48,"１０％対象計")*0.1,0)+$R49,IF(A49="値引き",U49,IF($C49="","",IF($D49="","",ROUND(I49*$D49,0)+$R49)))))))),"")</f>
        <v/>
      </c>
      <c r="K49" s="239" t="str">
        <f t="shared" si="1"/>
        <v/>
      </c>
      <c r="L49" s="240" t="str">
        <f t="shared" si="2"/>
        <v/>
      </c>
      <c r="M49" s="234" t="str">
        <f ca="1">IFERROR(IF($A49="非課税・不課税取引計",SUMIFS(M$9:M48,$N$9:$N48,"非・不")+$S49,IF(AND(A49="小計",COUNTIF($A$9:A48,"小計")&lt;1),SUM($M$9:M48)+S49,IF(AND(A49="小計",COUNTIF($A$9:A48,"小計")&gt;=1),SUM(OFFSET($M$8,LARGE($V$9:V48,1)+1,0,LARGE($V$9:V49,1)-LARGE($V$9:V48,1)-1,1))+S49,IF($A49="１０％対象計",SUMIFS(M$9:M48,$N$9:$N48,"")+$S49-SUMIFS(M$9:M48,$A$9:$A48,"非課税・不課税取引計")-SUMIFS(M$9:M48,$A$9:$A48,"小計")-SUMIFS(M$9:M48,$A$9:$A48,"１０％消費税計")-SUMIFS(M$9:M48,$A$9:$A48,"１０％対象計"),IF($A49="１０％消費税計",ROUND(SUMIFS(M$9:M48,$A$9:$A48,"１０％対象計")/COUNTIF($A$9:$A48,"１０％対象計")*0.1,0)+$S49,IF(A49="値引き",E49-G49-J49+S49,IF($C49="","",IF($D49="","",E49-G49-J49+$S49)))))))),"")</f>
        <v/>
      </c>
      <c r="N49" s="241"/>
      <c r="O49" s="242"/>
      <c r="P49" s="248"/>
      <c r="Q49" s="249"/>
      <c r="R49" s="249"/>
      <c r="S49" s="250"/>
      <c r="T49" s="252"/>
      <c r="U49" s="253"/>
      <c r="V49" s="214" t="str">
        <f t="shared" si="3"/>
        <v/>
      </c>
    </row>
    <row r="50" spans="1:22" ht="19.899999999999999" customHeight="1">
      <c r="A50" s="230"/>
      <c r="B50" s="231"/>
      <c r="C50" s="232"/>
      <c r="D50" s="233"/>
      <c r="E50" s="247" t="str">
        <f ca="1">IFERROR(IF(A50="１０％対象計",SUMIFS($E$9:E49,$N$9:N49,""),IF(A50="非課税・不課税取引計",SUMIFS($E$9:E49,$N$9:N49,"非・不")+P50,IF(A50="8％(軽減)対象計",SUMIFS($E$9:E49,$N$9:N49,"※")+P50,IF(AND(A50="小計",COUNTIF($A$9:A49,"小計")&lt;1),SUM($E$9:E49)+P50,IF(AND(A50="小計",COUNTIF($A$9:A49,"小計")&gt;=1),SUM(OFFSET($E$8,LARGE($V$9:V49,1)+1,0,LARGE($V$9:V50,1)-LARGE($V$9:V49,1)-1,1))+P50,IF(A50="8％対象計",SUMIFS($E$9:E49,$N$9:N49,"")+P50-SUMIFS($E$9:E49,$A$9:A49,"非課税・不課税取引計")-SUMIFS($E$9:E49,$A$9:A49,"小計")-SUMIFS($E$9:E49,$A$9:A49,"8％消費税計")-SUMIFS($E$9:E49,$A$9:A49,"8％対象計")-SUMIFS($E$9:E49,$A$9:A49,"8％(軽減)消費税計")-SUMIFS($E$9:E49,$A$9:A49,"8％(軽減)対象計"),IF(A50="8％消費税計",ROUND(SUMIFS($E$9:E49,$A$9:A49,"8％(軽減)対象計")/COUNTIF($A$9:A49,"8％(軽減)対象計")*0.08,0)+P50,IF(A50="8％消費税計",ROUND(SUMIFS($E$9:E49,$A$9:A49,"8％対象計")/COUNTIF($A$9:A49,"8％対象計")*0.08,0)+P50,IF(AND(A50="値引き",C50="",D50=""),0+P50,IF(C50="","",IF(D50="","",ROUND(C50*D50,0)+P50))))))))))),"")</f>
        <v/>
      </c>
      <c r="F50" s="235"/>
      <c r="G50" s="236" t="str">
        <f ca="1">IFERROR(IF($A50="非課税・不課税取引計",SUMIFS(G$9:G49,$N$9:$N49,"非・不")+$Q50,IF(AND(A50="小計",COUNTIF($A$9:A49,"小計")&lt;1),SUM($G$9:G49)+Q50,IF(AND(A50="小計",COUNTIF($A$9:A49,"小計")&gt;=1),SUM(OFFSET($G$8,LARGE($V$9:V49,1)+1,0,LARGE($V$9:V50,1)-LARGE($V$9:V49,1)-1,1))+Q50,IF($A50="１０％対象計",SUMIFS(G$9:G49,$N$9:$N49,"")+$Q50-SUMIFS(G$9:G49,$A$9:$A49,"非課税・不課税取引計")-SUMIFS(G$9:G49,$A$9:$A49,"小計")-SUMIFS(G$9:G49,$A$9:$A49,"１０％消費税計")-SUMIFS(G$9:G49,$A$9:$A49,"１０％対象計"),IF($A50="１０％消費税計",ROUND(SUMIFS(G$9:G49,$A$9:$A49,"１０％対象計")/COUNTIF($A$9:$A49,"１０％対象計")*0.1,0)+$Q50,IF(A50="値引き",T50,IF($C50="","",IF($D50="","",ROUND(F50*$D50,0)+$Q50)))))))),"")</f>
        <v/>
      </c>
      <c r="H50" s="237" t="str">
        <f t="shared" si="0"/>
        <v/>
      </c>
      <c r="I50" s="235"/>
      <c r="J50" s="238" t="str">
        <f ca="1">IFERROR(IF($A50="非課税・不課税取引計",SUMIFS(J$9:J49,$N$9:$N49,"非・不")+$R50,IF(AND(A50="小計",COUNTIF($A$9:A49,"小計")&lt;1),SUM($J$9:J49)+R50,IF(AND(A50="小計",COUNTIF($A$9:A49,"小計")&gt;=1),SUM(OFFSET($J$8,LARGE($V$9:V49,1)+1,0,LARGE($V$9:V50,1)-LARGE($V$9:V49,1)-1,1))+R50,IF($A50="１０％対象計",SUMIFS(J$9:J49,$N$9:$N49,"")+$R50-SUMIFS(J$9:J49,$A$9:$A49,"非課税・不課税取引計")-SUMIFS(J$9:J49,$A$9:$A49,"小計")-SUMIFS(J$9:J49,$A$9:$A49,"１０％消費税計")-SUMIFS(J$9:J49,$A$9:$A49,"１０％対象計"),IF($A50="１０％消費税計",ROUND(SUMIFS(J$9:J49,$A$9:$A49,"１０％対象計")/COUNTIF($A$9:$A49,"１０％対象計")*0.1,0)+$R50,IF(A50="値引き",U50,IF($C50="","",IF($D50="","",ROUND(I50*$D50,0)+$R50)))))))),"")</f>
        <v/>
      </c>
      <c r="K50" s="239" t="str">
        <f t="shared" si="1"/>
        <v/>
      </c>
      <c r="L50" s="240" t="str">
        <f t="shared" si="2"/>
        <v/>
      </c>
      <c r="M50" s="234" t="str">
        <f ca="1">IFERROR(IF($A50="非課税・不課税取引計",SUMIFS(M$9:M49,$N$9:$N49,"非・不")+$S50,IF(AND(A50="小計",COUNTIF($A$9:A49,"小計")&lt;1),SUM($M$9:M49)+S50,IF(AND(A50="小計",COUNTIF($A$9:A49,"小計")&gt;=1),SUM(OFFSET($M$8,LARGE($V$9:V49,1)+1,0,LARGE($V$9:V50,1)-LARGE($V$9:V49,1)-1,1))+S50,IF($A50="１０％対象計",SUMIFS(M$9:M49,$N$9:$N49,"")+$S50-SUMIFS(M$9:M49,$A$9:$A49,"非課税・不課税取引計")-SUMIFS(M$9:M49,$A$9:$A49,"小計")-SUMIFS(M$9:M49,$A$9:$A49,"１０％消費税計")-SUMIFS(M$9:M49,$A$9:$A49,"１０％対象計"),IF($A50="１０％消費税計",ROUND(SUMIFS(M$9:M49,$A$9:$A49,"１０％対象計")/COUNTIF($A$9:$A49,"１０％対象計")*0.1,0)+$S50,IF(A50="値引き",E50-G50-J50+S50,IF($C50="","",IF($D50="","",E50-G50-J50+$S50)))))))),"")</f>
        <v/>
      </c>
      <c r="N50" s="241"/>
      <c r="O50" s="242"/>
      <c r="P50" s="248"/>
      <c r="Q50" s="249"/>
      <c r="R50" s="249"/>
      <c r="S50" s="250"/>
      <c r="T50" s="252"/>
      <c r="U50" s="253"/>
      <c r="V50" s="214" t="str">
        <f t="shared" si="3"/>
        <v/>
      </c>
    </row>
    <row r="51" spans="1:22" ht="19.899999999999999" customHeight="1">
      <c r="A51" s="230"/>
      <c r="B51" s="231"/>
      <c r="C51" s="232"/>
      <c r="D51" s="233"/>
      <c r="E51" s="247" t="str">
        <f ca="1">IFERROR(IF(A51="１０％対象計",SUMIFS($E$9:E50,$N$9:N50,""),IF(A51="非課税・不課税取引計",SUMIFS($E$9:E50,$N$9:N50,"非・不")+P51,IF(A51="8％(軽減)対象計",SUMIFS($E$9:E50,$N$9:N50,"※")+P51,IF(AND(A51="小計",COUNTIF($A$9:A50,"小計")&lt;1),SUM($E$9:E50)+P51,IF(AND(A51="小計",COUNTIF($A$9:A50,"小計")&gt;=1),SUM(OFFSET($E$8,LARGE($V$9:V50,1)+1,0,LARGE($V$9:V51,1)-LARGE($V$9:V50,1)-1,1))+P51,IF(A51="8％対象計",SUMIFS($E$9:E50,$N$9:N50,"")+P51-SUMIFS($E$9:E50,$A$9:A50,"非課税・不課税取引計")-SUMIFS($E$9:E50,$A$9:A50,"小計")-SUMIFS($E$9:E50,$A$9:A50,"8％消費税計")-SUMIFS($E$9:E50,$A$9:A50,"8％対象計")-SUMIFS($E$9:E50,$A$9:A50,"8％(軽減)消費税計")-SUMIFS($E$9:E50,$A$9:A50,"8％(軽減)対象計"),IF(A51="8％消費税計",ROUND(SUMIFS($E$9:E50,$A$9:A50,"8％(軽減)対象計")/COUNTIF($A$9:A50,"8％(軽減)対象計")*0.08,0)+P51,IF(A51="8％消費税計",ROUND(SUMIFS($E$9:E50,$A$9:A50,"8％対象計")/COUNTIF($A$9:A50,"8％対象計")*0.08,0)+P51,IF(AND(A51="値引き",C51="",D51=""),0+P51,IF(C51="","",IF(D51="","",ROUND(C51*D51,0)+P51))))))))))),"")</f>
        <v/>
      </c>
      <c r="F51" s="235"/>
      <c r="G51" s="236" t="str">
        <f ca="1">IFERROR(IF($A51="非課税・不課税取引計",SUMIFS(G$9:G50,$N$9:$N50,"非・不")+$Q51,IF(AND(A51="小計",COUNTIF($A$9:A50,"小計")&lt;1),SUM($G$9:G50)+Q51,IF(AND(A51="小計",COUNTIF($A$9:A50,"小計")&gt;=1),SUM(OFFSET($G$8,LARGE($V$9:V50,1)+1,0,LARGE($V$9:V51,1)-LARGE($V$9:V50,1)-1,1))+Q51,IF($A51="１０％対象計",SUMIFS(G$9:G50,$N$9:$N50,"")+$Q51-SUMIFS(G$9:G50,$A$9:$A50,"非課税・不課税取引計")-SUMIFS(G$9:G50,$A$9:$A50,"小計")-SUMIFS(G$9:G50,$A$9:$A50,"１０％消費税計")-SUMIFS(G$9:G50,$A$9:$A50,"１０％対象計"),IF($A51="１０％消費税計",ROUND(SUMIFS(G$9:G50,$A$9:$A50,"１０％対象計")/COUNTIF($A$9:$A50,"１０％対象計")*0.1,0)+$Q51,IF(A51="値引き",T51,IF($C51="","",IF($D51="","",ROUND(F51*$D51,0)+$Q51)))))))),"")</f>
        <v/>
      </c>
      <c r="H51" s="237" t="str">
        <f t="shared" si="0"/>
        <v/>
      </c>
      <c r="I51" s="235"/>
      <c r="J51" s="238" t="str">
        <f ca="1">IFERROR(IF($A51="非課税・不課税取引計",SUMIFS(J$9:J50,$N$9:$N50,"非・不")+$R51,IF(AND(A51="小計",COUNTIF($A$9:A50,"小計")&lt;1),SUM($J$9:J50)+R51,IF(AND(A51="小計",COUNTIF($A$9:A50,"小計")&gt;=1),SUM(OFFSET($J$8,LARGE($V$9:V50,1)+1,0,LARGE($V$9:V51,1)-LARGE($V$9:V50,1)-1,1))+R51,IF($A51="１０％対象計",SUMIFS(J$9:J50,$N$9:$N50,"")+$R51-SUMIFS(J$9:J50,$A$9:$A50,"非課税・不課税取引計")-SUMIFS(J$9:J50,$A$9:$A50,"小計")-SUMIFS(J$9:J50,$A$9:$A50,"１０％消費税計")-SUMIFS(J$9:J50,$A$9:$A50,"１０％対象計"),IF($A51="１０％消費税計",ROUND(SUMIFS(J$9:J50,$A$9:$A50,"１０％対象計")/COUNTIF($A$9:$A50,"１０％対象計")*0.1,0)+$R51,IF(A51="値引き",U51,IF($C51="","",IF($D51="","",ROUND(I51*$D51,0)+$R51)))))))),"")</f>
        <v/>
      </c>
      <c r="K51" s="239" t="str">
        <f t="shared" si="1"/>
        <v/>
      </c>
      <c r="L51" s="240" t="str">
        <f t="shared" si="2"/>
        <v/>
      </c>
      <c r="M51" s="234" t="str">
        <f ca="1">IFERROR(IF($A51="非課税・不課税取引計",SUMIFS(M$9:M50,$N$9:$N50,"非・不")+$S51,IF(AND(A51="小計",COUNTIF($A$9:A50,"小計")&lt;1),SUM($M$9:M50)+S51,IF(AND(A51="小計",COUNTIF($A$9:A50,"小計")&gt;=1),SUM(OFFSET($M$8,LARGE($V$9:V50,1)+1,0,LARGE($V$9:V51,1)-LARGE($V$9:V50,1)-1,1))+S51,IF($A51="１０％対象計",SUMIFS(M$9:M50,$N$9:$N50,"")+$S51-SUMIFS(M$9:M50,$A$9:$A50,"非課税・不課税取引計")-SUMIFS(M$9:M50,$A$9:$A50,"小計")-SUMIFS(M$9:M50,$A$9:$A50,"１０％消費税計")-SUMIFS(M$9:M50,$A$9:$A50,"１０％対象計"),IF($A51="１０％消費税計",ROUND(SUMIFS(M$9:M50,$A$9:$A50,"１０％対象計")/COUNTIF($A$9:$A50,"１０％対象計")*0.1,0)+$S51,IF(A51="値引き",E51-G51-J51+S51,IF($C51="","",IF($D51="","",E51-G51-J51+$S51)))))))),"")</f>
        <v/>
      </c>
      <c r="N51" s="241"/>
      <c r="O51" s="242"/>
      <c r="P51" s="248"/>
      <c r="Q51" s="249"/>
      <c r="R51" s="249"/>
      <c r="S51" s="250"/>
      <c r="T51" s="252"/>
      <c r="U51" s="253"/>
      <c r="V51" s="214" t="str">
        <f t="shared" si="3"/>
        <v/>
      </c>
    </row>
    <row r="52" spans="1:22" ht="19.899999999999999" customHeight="1">
      <c r="A52" s="230"/>
      <c r="B52" s="231"/>
      <c r="C52" s="232"/>
      <c r="D52" s="233"/>
      <c r="E52" s="247" t="str">
        <f ca="1">IFERROR(IF(A52="１０％対象計",SUMIFS($E$9:E51,$N$9:N51,""),IF(A52="非課税・不課税取引計",SUMIFS($E$9:E51,$N$9:N51,"非・不")+P52,IF(A52="8％(軽減)対象計",SUMIFS($E$9:E51,$N$9:N51,"※")+P52,IF(AND(A52="小計",COUNTIF($A$9:A51,"小計")&lt;1),SUM($E$9:E51)+P52,IF(AND(A52="小計",COUNTIF($A$9:A51,"小計")&gt;=1),SUM(OFFSET($E$8,LARGE($V$9:V51,1)+1,0,LARGE($V$9:V52,1)-LARGE($V$9:V51,1)-1,1))+P52,IF(A52="8％対象計",SUMIFS($E$9:E51,$N$9:N51,"")+P52-SUMIFS($E$9:E51,$A$9:A51,"非課税・不課税取引計")-SUMIFS($E$9:E51,$A$9:A51,"小計")-SUMIFS($E$9:E51,$A$9:A51,"8％消費税計")-SUMIFS($E$9:E51,$A$9:A51,"8％対象計")-SUMIFS($E$9:E51,$A$9:A51,"8％(軽減)消費税計")-SUMIFS($E$9:E51,$A$9:A51,"8％(軽減)対象計"),IF(A52="8％消費税計",ROUND(SUMIFS($E$9:E51,$A$9:A51,"8％(軽減)対象計")/COUNTIF($A$9:A51,"8％(軽減)対象計")*0.08,0)+P52,IF(A52="8％消費税計",ROUND(SUMIFS($E$9:E51,$A$9:A51,"8％対象計")/COUNTIF($A$9:A51,"8％対象計")*0.08,0)+P52,IF(AND(A52="値引き",C52="",D52=""),0+P52,IF(C52="","",IF(D52="","",ROUND(C52*D52,0)+P52))))))))))),"")</f>
        <v/>
      </c>
      <c r="F52" s="235"/>
      <c r="G52" s="236" t="str">
        <f ca="1">IFERROR(IF($A52="非課税・不課税取引計",SUMIFS(G$9:G51,$N$9:$N51,"非・不")+$Q52,IF(AND(A52="小計",COUNTIF($A$9:A51,"小計")&lt;1),SUM($G$9:G51)+Q52,IF(AND(A52="小計",COUNTIF($A$9:A51,"小計")&gt;=1),SUM(OFFSET($G$8,LARGE($V$9:V51,1)+1,0,LARGE($V$9:V52,1)-LARGE($V$9:V51,1)-1,1))+Q52,IF($A52="１０％対象計",SUMIFS(G$9:G51,$N$9:$N51,"")+$Q52-SUMIFS(G$9:G51,$A$9:$A51,"非課税・不課税取引計")-SUMIFS(G$9:G51,$A$9:$A51,"小計")-SUMIFS(G$9:G51,$A$9:$A51,"１０％消費税計")-SUMIFS(G$9:G51,$A$9:$A51,"１０％対象計"),IF($A52="１０％消費税計",ROUND(SUMIFS(G$9:G51,$A$9:$A51,"１０％対象計")/COUNTIF($A$9:$A51,"１０％対象計")*0.1,0)+$Q52,IF(A52="値引き",T52,IF($C52="","",IF($D52="","",ROUND(F52*$D52,0)+$Q52)))))))),"")</f>
        <v/>
      </c>
      <c r="H52" s="237" t="str">
        <f t="shared" si="0"/>
        <v/>
      </c>
      <c r="I52" s="235"/>
      <c r="J52" s="238" t="str">
        <f ca="1">IFERROR(IF($A52="非課税・不課税取引計",SUMIFS(J$9:J51,$N$9:$N51,"非・不")+$R52,IF(AND(A52="小計",COUNTIF($A$9:A51,"小計")&lt;1),SUM($J$9:J51)+R52,IF(AND(A52="小計",COUNTIF($A$9:A51,"小計")&gt;=1),SUM(OFFSET($J$8,LARGE($V$9:V51,1)+1,0,LARGE($V$9:V52,1)-LARGE($V$9:V51,1)-1,1))+R52,IF($A52="１０％対象計",SUMIFS(J$9:J51,$N$9:$N51,"")+$R52-SUMIFS(J$9:J51,$A$9:$A51,"非課税・不課税取引計")-SUMIFS(J$9:J51,$A$9:$A51,"小計")-SUMIFS(J$9:J51,$A$9:$A51,"１０％消費税計")-SUMIFS(J$9:J51,$A$9:$A51,"１０％対象計"),IF($A52="１０％消費税計",ROUND(SUMIFS(J$9:J51,$A$9:$A51,"１０％対象計")/COUNTIF($A$9:$A51,"１０％対象計")*0.1,0)+$R52,IF(A52="値引き",U52,IF($C52="","",IF($D52="","",ROUND(I52*$D52,0)+$R52)))))))),"")</f>
        <v/>
      </c>
      <c r="K52" s="239" t="str">
        <f t="shared" si="1"/>
        <v/>
      </c>
      <c r="L52" s="240" t="str">
        <f t="shared" si="2"/>
        <v/>
      </c>
      <c r="M52" s="234" t="str">
        <f ca="1">IFERROR(IF($A52="非課税・不課税取引計",SUMIFS(M$9:M51,$N$9:$N51,"非・不")+$S52,IF(AND(A52="小計",COUNTIF($A$9:A51,"小計")&lt;1),SUM($M$9:M51)+S52,IF(AND(A52="小計",COUNTIF($A$9:A51,"小計")&gt;=1),SUM(OFFSET($M$8,LARGE($V$9:V51,1)+1,0,LARGE($V$9:V52,1)-LARGE($V$9:V51,1)-1,1))+S52,IF($A52="１０％対象計",SUMIFS(M$9:M51,$N$9:$N51,"")+$S52-SUMIFS(M$9:M51,$A$9:$A51,"非課税・不課税取引計")-SUMIFS(M$9:M51,$A$9:$A51,"小計")-SUMIFS(M$9:M51,$A$9:$A51,"１０％消費税計")-SUMIFS(M$9:M51,$A$9:$A51,"１０％対象計"),IF($A52="１０％消費税計",ROUND(SUMIFS(M$9:M51,$A$9:$A51,"１０％対象計")/COUNTIF($A$9:$A51,"１０％対象計")*0.1,0)+$S52,IF(A52="値引き",E52-G52-J52+S52,IF($C52="","",IF($D52="","",E52-G52-J52+$S52)))))))),"")</f>
        <v/>
      </c>
      <c r="N52" s="241"/>
      <c r="O52" s="242"/>
      <c r="P52" s="248"/>
      <c r="Q52" s="249"/>
      <c r="R52" s="249"/>
      <c r="S52" s="250"/>
      <c r="T52" s="252"/>
      <c r="U52" s="253"/>
      <c r="V52" s="214" t="str">
        <f t="shared" si="3"/>
        <v/>
      </c>
    </row>
    <row r="53" spans="1:22" ht="19.899999999999999" customHeight="1">
      <c r="A53" s="230"/>
      <c r="B53" s="231"/>
      <c r="C53" s="232"/>
      <c r="D53" s="233"/>
      <c r="E53" s="247" t="str">
        <f ca="1">IFERROR(IF(A53="１０％対象計",SUMIFS($E$9:E52,$N$9:N52,""),IF(A53="非課税・不課税取引計",SUMIFS($E$9:E52,$N$9:N52,"非・不")+P53,IF(A53="8％(軽減)対象計",SUMIFS($E$9:E52,$N$9:N52,"※")+P53,IF(AND(A53="小計",COUNTIF($A$9:A52,"小計")&lt;1),SUM($E$9:E52)+P53,IF(AND(A53="小計",COUNTIF($A$9:A52,"小計")&gt;=1),SUM(OFFSET($E$8,LARGE($V$9:V52,1)+1,0,LARGE($V$9:V53,1)-LARGE($V$9:V52,1)-1,1))+P53,IF(A53="8％対象計",SUMIFS($E$9:E52,$N$9:N52,"")+P53-SUMIFS($E$9:E52,$A$9:A52,"非課税・不課税取引計")-SUMIFS($E$9:E52,$A$9:A52,"小計")-SUMIFS($E$9:E52,$A$9:A52,"8％消費税計")-SUMIFS($E$9:E52,$A$9:A52,"8％対象計")-SUMIFS($E$9:E52,$A$9:A52,"8％(軽減)消費税計")-SUMIFS($E$9:E52,$A$9:A52,"8％(軽減)対象計"),IF(A53="8％消費税計",ROUND(SUMIFS($E$9:E52,$A$9:A52,"8％(軽減)対象計")/COUNTIF($A$9:A52,"8％(軽減)対象計")*0.08,0)+P53,IF(A53="8％消費税計",ROUND(SUMIFS($E$9:E52,$A$9:A52,"8％対象計")/COUNTIF($A$9:A52,"8％対象計")*0.08,0)+P53,IF(AND(A53="値引き",C53="",D53=""),0+P53,IF(C53="","",IF(D53="","",ROUND(C53*D53,0)+P53))))))))))),"")</f>
        <v/>
      </c>
      <c r="F53" s="235"/>
      <c r="G53" s="236" t="str">
        <f ca="1">IFERROR(IF($A53="非課税・不課税取引計",SUMIFS(G$9:G52,$N$9:$N52,"非・不")+$Q53,IF(AND(A53="小計",COUNTIF($A$9:A52,"小計")&lt;1),SUM($G$9:G52)+Q53,IF(AND(A53="小計",COUNTIF($A$9:A52,"小計")&gt;=1),SUM(OFFSET($G$8,LARGE($V$9:V52,1)+1,0,LARGE($V$9:V53,1)-LARGE($V$9:V52,1)-1,1))+Q53,IF($A53="１０％対象計",SUMIFS(G$9:G52,$N$9:$N52,"")+$Q53-SUMIFS(G$9:G52,$A$9:$A52,"非課税・不課税取引計")-SUMIFS(G$9:G52,$A$9:$A52,"小計")-SUMIFS(G$9:G52,$A$9:$A52,"１０％消費税計")-SUMIFS(G$9:G52,$A$9:$A52,"１０％対象計"),IF($A53="１０％消費税計",ROUND(SUMIFS(G$9:G52,$A$9:$A52,"１０％対象計")/COUNTIF($A$9:$A52,"１０％対象計")*0.1,0)+$Q53,IF(A53="値引き",T53,IF($C53="","",IF($D53="","",ROUND(F53*$D53,0)+$Q53)))))))),"")</f>
        <v/>
      </c>
      <c r="H53" s="237" t="str">
        <f t="shared" si="0"/>
        <v/>
      </c>
      <c r="I53" s="235"/>
      <c r="J53" s="238" t="str">
        <f ca="1">IFERROR(IF($A53="非課税・不課税取引計",SUMIFS(J$9:J52,$N$9:$N52,"非・不")+$R53,IF(AND(A53="小計",COUNTIF($A$9:A52,"小計")&lt;1),SUM($J$9:J52)+R53,IF(AND(A53="小計",COUNTIF($A$9:A52,"小計")&gt;=1),SUM(OFFSET($J$8,LARGE($V$9:V52,1)+1,0,LARGE($V$9:V53,1)-LARGE($V$9:V52,1)-1,1))+R53,IF($A53="１０％対象計",SUMIFS(J$9:J52,$N$9:$N52,"")+$R53-SUMIFS(J$9:J52,$A$9:$A52,"非課税・不課税取引計")-SUMIFS(J$9:J52,$A$9:$A52,"小計")-SUMIFS(J$9:J52,$A$9:$A52,"１０％消費税計")-SUMIFS(J$9:J52,$A$9:$A52,"１０％対象計"),IF($A53="１０％消費税計",ROUND(SUMIFS(J$9:J52,$A$9:$A52,"１０％対象計")/COUNTIF($A$9:$A52,"１０％対象計")*0.1,0)+$R53,IF(A53="値引き",U53,IF($C53="","",IF($D53="","",ROUND(I53*$D53,0)+$R53)))))))),"")</f>
        <v/>
      </c>
      <c r="K53" s="239" t="str">
        <f t="shared" si="1"/>
        <v/>
      </c>
      <c r="L53" s="240" t="str">
        <f t="shared" si="2"/>
        <v/>
      </c>
      <c r="M53" s="234" t="str">
        <f ca="1">IFERROR(IF($A53="非課税・不課税取引計",SUMIFS(M$9:M52,$N$9:$N52,"非・不")+$S53,IF(AND(A53="小計",COUNTIF($A$9:A52,"小計")&lt;1),SUM($M$9:M52)+S53,IF(AND(A53="小計",COUNTIF($A$9:A52,"小計")&gt;=1),SUM(OFFSET($M$8,LARGE($V$9:V52,1)+1,0,LARGE($V$9:V53,1)-LARGE($V$9:V52,1)-1,1))+S53,IF($A53="１０％対象計",SUMIFS(M$9:M52,$N$9:$N52,"")+$S53-SUMIFS(M$9:M52,$A$9:$A52,"非課税・不課税取引計")-SUMIFS(M$9:M52,$A$9:$A52,"小計")-SUMIFS(M$9:M52,$A$9:$A52,"１０％消費税計")-SUMIFS(M$9:M52,$A$9:$A52,"１０％対象計"),IF($A53="１０％消費税計",ROUND(SUMIFS(M$9:M52,$A$9:$A52,"１０％対象計")/COUNTIF($A$9:$A52,"１０％対象計")*0.1,0)+$S53,IF(A53="値引き",E53-G53-J53+S53,IF($C53="","",IF($D53="","",E53-G53-J53+$S53)))))))),"")</f>
        <v/>
      </c>
      <c r="N53" s="241"/>
      <c r="O53" s="242"/>
      <c r="P53" s="248"/>
      <c r="Q53" s="249"/>
      <c r="R53" s="249"/>
      <c r="S53" s="250"/>
      <c r="T53" s="252"/>
      <c r="U53" s="253"/>
      <c r="V53" s="214" t="str">
        <f t="shared" si="3"/>
        <v/>
      </c>
    </row>
    <row r="54" spans="1:22" ht="19.899999999999999" customHeight="1">
      <c r="A54" s="230"/>
      <c r="B54" s="231"/>
      <c r="C54" s="232"/>
      <c r="D54" s="233"/>
      <c r="E54" s="247" t="str">
        <f ca="1">IFERROR(IF(A54="１０％対象計",SUMIFS($E$9:E53,$N$9:N53,""),IF(A54="非課税・不課税取引計",SUMIFS($E$9:E53,$N$9:N53,"非・不")+P54,IF(A54="8％(軽減)対象計",SUMIFS($E$9:E53,$N$9:N53,"※")+P54,IF(AND(A54="小計",COUNTIF($A$9:A53,"小計")&lt;1),SUM($E$9:E53)+P54,IF(AND(A54="小計",COUNTIF($A$9:A53,"小計")&gt;=1),SUM(OFFSET($E$8,LARGE($V$9:V53,1)+1,0,LARGE($V$9:V54,1)-LARGE($V$9:V53,1)-1,1))+P54,IF(A54="8％対象計",SUMIFS($E$9:E53,$N$9:N53,"")+P54-SUMIFS($E$9:E53,$A$9:A53,"非課税・不課税取引計")-SUMIFS($E$9:E53,$A$9:A53,"小計")-SUMIFS($E$9:E53,$A$9:A53,"8％消費税計")-SUMIFS($E$9:E53,$A$9:A53,"8％対象計")-SUMIFS($E$9:E53,$A$9:A53,"8％(軽減)消費税計")-SUMIFS($E$9:E53,$A$9:A53,"8％(軽減)対象計"),IF(A54="8％消費税計",ROUND(SUMIFS($E$9:E53,$A$9:A53,"8％(軽減)対象計")/COUNTIF($A$9:A53,"8％(軽減)対象計")*0.08,0)+P54,IF(A54="8％消費税計",ROUND(SUMIFS($E$9:E53,$A$9:A53,"8％対象計")/COUNTIF($A$9:A53,"8％対象計")*0.08,0)+P54,IF(AND(A54="値引き",C54="",D54=""),0+P54,IF(C54="","",IF(D54="","",ROUND(C54*D54,0)+P54))))))))))),"")</f>
        <v/>
      </c>
      <c r="F54" s="235"/>
      <c r="G54" s="236" t="str">
        <f ca="1">IFERROR(IF($A54="非課税・不課税取引計",SUMIFS(G$9:G53,$N$9:$N53,"非・不")+$Q54,IF(AND(A54="小計",COUNTIF($A$9:A53,"小計")&lt;1),SUM($G$9:G53)+Q54,IF(AND(A54="小計",COUNTIF($A$9:A53,"小計")&gt;=1),SUM(OFFSET($G$8,LARGE($V$9:V53,1)+1,0,LARGE($V$9:V54,1)-LARGE($V$9:V53,1)-1,1))+Q54,IF($A54="１０％対象計",SUMIFS(G$9:G53,$N$9:$N53,"")+$Q54-SUMIFS(G$9:G53,$A$9:$A53,"非課税・不課税取引計")-SUMIFS(G$9:G53,$A$9:$A53,"小計")-SUMIFS(G$9:G53,$A$9:$A53,"１０％消費税計")-SUMIFS(G$9:G53,$A$9:$A53,"１０％対象計"),IF($A54="１０％消費税計",ROUND(SUMIFS(G$9:G53,$A$9:$A53,"１０％対象計")/COUNTIF($A$9:$A53,"１０％対象計")*0.1,0)+$Q54,IF(A54="値引き",T54,IF($C54="","",IF($D54="","",ROUND(F54*$D54,0)+$Q54)))))))),"")</f>
        <v/>
      </c>
      <c r="H54" s="237" t="str">
        <f t="shared" si="0"/>
        <v/>
      </c>
      <c r="I54" s="235"/>
      <c r="J54" s="238" t="str">
        <f ca="1">IFERROR(IF($A54="非課税・不課税取引計",SUMIFS(J$9:J53,$N$9:$N53,"非・不")+$R54,IF(AND(A54="小計",COUNTIF($A$9:A53,"小計")&lt;1),SUM($J$9:J53)+R54,IF(AND(A54="小計",COUNTIF($A$9:A53,"小計")&gt;=1),SUM(OFFSET($J$8,LARGE($V$9:V53,1)+1,0,LARGE($V$9:V54,1)-LARGE($V$9:V53,1)-1,1))+R54,IF($A54="１０％対象計",SUMIFS(J$9:J53,$N$9:$N53,"")+$R54-SUMIFS(J$9:J53,$A$9:$A53,"非課税・不課税取引計")-SUMIFS(J$9:J53,$A$9:$A53,"小計")-SUMIFS(J$9:J53,$A$9:$A53,"１０％消費税計")-SUMIFS(J$9:J53,$A$9:$A53,"１０％対象計"),IF($A54="１０％消費税計",ROUND(SUMIFS(J$9:J53,$A$9:$A53,"１０％対象計")/COUNTIF($A$9:$A53,"１０％対象計")*0.1,0)+$R54,IF(A54="値引き",U54,IF($C54="","",IF($D54="","",ROUND(I54*$D54,0)+$R54)))))))),"")</f>
        <v/>
      </c>
      <c r="K54" s="239" t="str">
        <f t="shared" si="1"/>
        <v/>
      </c>
      <c r="L54" s="240" t="str">
        <f t="shared" si="2"/>
        <v/>
      </c>
      <c r="M54" s="234" t="str">
        <f ca="1">IFERROR(IF($A54="非課税・不課税取引計",SUMIFS(M$9:M53,$N$9:$N53,"非・不")+$S54,IF(AND(A54="小計",COUNTIF($A$9:A53,"小計")&lt;1),SUM($M$9:M53)+S54,IF(AND(A54="小計",COUNTIF($A$9:A53,"小計")&gt;=1),SUM(OFFSET($M$8,LARGE($V$9:V53,1)+1,0,LARGE($V$9:V54,1)-LARGE($V$9:V53,1)-1,1))+S54,IF($A54="１０％対象計",SUMIFS(M$9:M53,$N$9:$N53,"")+$S54-SUMIFS(M$9:M53,$A$9:$A53,"非課税・不課税取引計")-SUMIFS(M$9:M53,$A$9:$A53,"小計")-SUMIFS(M$9:M53,$A$9:$A53,"１０％消費税計")-SUMIFS(M$9:M53,$A$9:$A53,"１０％対象計"),IF($A54="１０％消費税計",ROUND(SUMIFS(M$9:M53,$A$9:$A53,"１０％対象計")/COUNTIF($A$9:$A53,"１０％対象計")*0.1,0)+$S54,IF(A54="値引き",E54-G54-J54+S54,IF($C54="","",IF($D54="","",E54-G54-J54+$S54)))))))),"")</f>
        <v/>
      </c>
      <c r="N54" s="241"/>
      <c r="O54" s="242"/>
      <c r="P54" s="248"/>
      <c r="Q54" s="249"/>
      <c r="R54" s="249"/>
      <c r="S54" s="250"/>
      <c r="T54" s="252"/>
      <c r="U54" s="253"/>
      <c r="V54" s="214" t="str">
        <f t="shared" si="3"/>
        <v/>
      </c>
    </row>
    <row r="55" spans="1:22" ht="19.899999999999999" customHeight="1">
      <c r="A55" s="230"/>
      <c r="B55" s="231"/>
      <c r="C55" s="232"/>
      <c r="D55" s="233"/>
      <c r="E55" s="247" t="str">
        <f ca="1">IFERROR(IF(A55="１０％対象計",SUMIFS($E$9:E54,$N$9:N54,""),IF(A55="非課税・不課税取引計",SUMIFS($E$9:E54,$N$9:N54,"非・不")+P55,IF(A55="8％(軽減)対象計",SUMIFS($E$9:E54,$N$9:N54,"※")+P55,IF(AND(A55="小計",COUNTIF($A$9:A54,"小計")&lt;1),SUM($E$9:E54)+P55,IF(AND(A55="小計",COUNTIF($A$9:A54,"小計")&gt;=1),SUM(OFFSET($E$8,LARGE($V$9:V54,1)+1,0,LARGE($V$9:V55,1)-LARGE($V$9:V54,1)-1,1))+P55,IF(A55="8％対象計",SUMIFS($E$9:E54,$N$9:N54,"")+P55-SUMIFS($E$9:E54,$A$9:A54,"非課税・不課税取引計")-SUMIFS($E$9:E54,$A$9:A54,"小計")-SUMIFS($E$9:E54,$A$9:A54,"8％消費税計")-SUMIFS($E$9:E54,$A$9:A54,"8％対象計")-SUMIFS($E$9:E54,$A$9:A54,"8％(軽減)消費税計")-SUMIFS($E$9:E54,$A$9:A54,"8％(軽減)対象計"),IF(A55="8％消費税計",ROUND(SUMIFS($E$9:E54,$A$9:A54,"8％(軽減)対象計")/COUNTIF($A$9:A54,"8％(軽減)対象計")*0.08,0)+P55,IF(A55="8％消費税計",ROUND(SUMIFS($E$9:E54,$A$9:A54,"8％対象計")/COUNTIF($A$9:A54,"8％対象計")*0.08,0)+P55,IF(AND(A55="値引き",C55="",D55=""),0+P55,IF(C55="","",IF(D55="","",ROUND(C55*D55,0)+P55))))))))))),"")</f>
        <v/>
      </c>
      <c r="F55" s="235"/>
      <c r="G55" s="236" t="str">
        <f ca="1">IFERROR(IF($A55="非課税・不課税取引計",SUMIFS(G$9:G54,$N$9:$N54,"非・不")+$Q55,IF(AND(A55="小計",COUNTIF($A$9:A54,"小計")&lt;1),SUM($G$9:G54)+Q55,IF(AND(A55="小計",COUNTIF($A$9:A54,"小計")&gt;=1),SUM(OFFSET($G$8,LARGE($V$9:V54,1)+1,0,LARGE($V$9:V55,1)-LARGE($V$9:V54,1)-1,1))+Q55,IF($A55="１０％対象計",SUMIFS(G$9:G54,$N$9:$N54,"")+$Q55-SUMIFS(G$9:G54,$A$9:$A54,"非課税・不課税取引計")-SUMIFS(G$9:G54,$A$9:$A54,"小計")-SUMIFS(G$9:G54,$A$9:$A54,"１０％消費税計")-SUMIFS(G$9:G54,$A$9:$A54,"１０％対象計"),IF($A55="１０％消費税計",ROUND(SUMIFS(G$9:G54,$A$9:$A54,"１０％対象計")/COUNTIF($A$9:$A54,"１０％対象計")*0.1,0)+$Q55,IF(A55="値引き",T55,IF($C55="","",IF($D55="","",ROUND(F55*$D55,0)+$Q55)))))))),"")</f>
        <v/>
      </c>
      <c r="H55" s="237" t="str">
        <f t="shared" si="0"/>
        <v/>
      </c>
      <c r="I55" s="235"/>
      <c r="J55" s="238" t="str">
        <f ca="1">IFERROR(IF($A55="非課税・不課税取引計",SUMIFS(J$9:J54,$N$9:$N54,"非・不")+$R55,IF(AND(A55="小計",COUNTIF($A$9:A54,"小計")&lt;1),SUM($J$9:J54)+R55,IF(AND(A55="小計",COUNTIF($A$9:A54,"小計")&gt;=1),SUM(OFFSET($J$8,LARGE($V$9:V54,1)+1,0,LARGE($V$9:V55,1)-LARGE($V$9:V54,1)-1,1))+R55,IF($A55="１０％対象計",SUMIFS(J$9:J54,$N$9:$N54,"")+$R55-SUMIFS(J$9:J54,$A$9:$A54,"非課税・不課税取引計")-SUMIFS(J$9:J54,$A$9:$A54,"小計")-SUMIFS(J$9:J54,$A$9:$A54,"１０％消費税計")-SUMIFS(J$9:J54,$A$9:$A54,"１０％対象計"),IF($A55="１０％消費税計",ROUND(SUMIFS(J$9:J54,$A$9:$A54,"１０％対象計")/COUNTIF($A$9:$A54,"１０％対象計")*0.1,0)+$R55,IF(A55="値引き",U55,IF($C55="","",IF($D55="","",ROUND(I55*$D55,0)+$R55)))))))),"")</f>
        <v/>
      </c>
      <c r="K55" s="239" t="str">
        <f t="shared" si="1"/>
        <v/>
      </c>
      <c r="L55" s="240" t="str">
        <f t="shared" si="2"/>
        <v/>
      </c>
      <c r="M55" s="234" t="str">
        <f ca="1">IFERROR(IF($A55="非課税・不課税取引計",SUMIFS(M$9:M54,$N$9:$N54,"非・不")+$S55,IF(AND(A55="小計",COUNTIF($A$9:A54,"小計")&lt;1),SUM($M$9:M54)+S55,IF(AND(A55="小計",COUNTIF($A$9:A54,"小計")&gt;=1),SUM(OFFSET($M$8,LARGE($V$9:V54,1)+1,0,LARGE($V$9:V55,1)-LARGE($V$9:V54,1)-1,1))+S55,IF($A55="１０％対象計",SUMIFS(M$9:M54,$N$9:$N54,"")+$S55-SUMIFS(M$9:M54,$A$9:$A54,"非課税・不課税取引計")-SUMIFS(M$9:M54,$A$9:$A54,"小計")-SUMIFS(M$9:M54,$A$9:$A54,"１０％消費税計")-SUMIFS(M$9:M54,$A$9:$A54,"１０％対象計"),IF($A55="１０％消費税計",ROUND(SUMIFS(M$9:M54,$A$9:$A54,"１０％対象計")/COUNTIF($A$9:$A54,"１０％対象計")*0.1,0)+$S55,IF(A55="値引き",E55-G55-J55+S55,IF($C55="","",IF($D55="","",E55-G55-J55+$S55)))))))),"")</f>
        <v/>
      </c>
      <c r="N55" s="241"/>
      <c r="O55" s="242"/>
      <c r="P55" s="248"/>
      <c r="Q55" s="249"/>
      <c r="R55" s="249"/>
      <c r="S55" s="250"/>
      <c r="T55" s="252"/>
      <c r="U55" s="253"/>
      <c r="V55" s="214" t="str">
        <f t="shared" si="3"/>
        <v/>
      </c>
    </row>
    <row r="56" spans="1:22" ht="19.899999999999999" customHeight="1">
      <c r="A56" s="230"/>
      <c r="B56" s="231"/>
      <c r="C56" s="232"/>
      <c r="D56" s="233"/>
      <c r="E56" s="247" t="str">
        <f ca="1">IFERROR(IF(A56="１０％対象計",SUMIFS($E$9:E55,$N$9:N55,""),IF(A56="非課税・不課税取引計",SUMIFS($E$9:E55,$N$9:N55,"非・不")+P56,IF(A56="8％(軽減)対象計",SUMIFS($E$9:E55,$N$9:N55,"※")+P56,IF(AND(A56="小計",COUNTIF($A$9:A55,"小計")&lt;1),SUM($E$9:E55)+P56,IF(AND(A56="小計",COUNTIF($A$9:A55,"小計")&gt;=1),SUM(OFFSET($E$8,LARGE($V$9:V55,1)+1,0,LARGE($V$9:V56,1)-LARGE($V$9:V55,1)-1,1))+P56,IF(A56="8％対象計",SUMIFS($E$9:E55,$N$9:N55,"")+P56-SUMIFS($E$9:E55,$A$9:A55,"非課税・不課税取引計")-SUMIFS($E$9:E55,$A$9:A55,"小計")-SUMIFS($E$9:E55,$A$9:A55,"8％消費税計")-SUMIFS($E$9:E55,$A$9:A55,"8％対象計")-SUMIFS($E$9:E55,$A$9:A55,"8％(軽減)消費税計")-SUMIFS($E$9:E55,$A$9:A55,"8％(軽減)対象計"),IF(A56="8％消費税計",ROUND(SUMIFS($E$9:E55,$A$9:A55,"8％(軽減)対象計")/COUNTIF($A$9:A55,"8％(軽減)対象計")*0.08,0)+P56,IF(A56="8％消費税計",ROUND(SUMIFS($E$9:E55,$A$9:A55,"8％対象計")/COUNTIF($A$9:A55,"8％対象計")*0.08,0)+P56,IF(AND(A56="値引き",C56="",D56=""),0+P56,IF(C56="","",IF(D56="","",ROUND(C56*D56,0)+P56))))))))))),"")</f>
        <v/>
      </c>
      <c r="F56" s="235"/>
      <c r="G56" s="236" t="str">
        <f ca="1">IFERROR(IF($A56="非課税・不課税取引計",SUMIFS(G$9:G55,$N$9:$N55,"非・不")+$Q56,IF(AND(A56="小計",COUNTIF($A$9:A55,"小計")&lt;1),SUM($G$9:G55)+Q56,IF(AND(A56="小計",COUNTIF($A$9:A55,"小計")&gt;=1),SUM(OFFSET($G$8,LARGE($V$9:V55,1)+1,0,LARGE($V$9:V56,1)-LARGE($V$9:V55,1)-1,1))+Q56,IF($A56="１０％対象計",SUMIFS(G$9:G55,$N$9:$N55,"")+$Q56-SUMIFS(G$9:G55,$A$9:$A55,"非課税・不課税取引計")-SUMIFS(G$9:G55,$A$9:$A55,"小計")-SUMIFS(G$9:G55,$A$9:$A55,"１０％消費税計")-SUMIFS(G$9:G55,$A$9:$A55,"１０％対象計"),IF($A56="１０％消費税計",ROUND(SUMIFS(G$9:G55,$A$9:$A55,"１０％対象計")/COUNTIF($A$9:$A55,"１０％対象計")*0.1,0)+$Q56,IF(A56="値引き",T56,IF($C56="","",IF($D56="","",ROUND(F56*$D56,0)+$Q56)))))))),"")</f>
        <v/>
      </c>
      <c r="H56" s="237" t="str">
        <f t="shared" si="0"/>
        <v/>
      </c>
      <c r="I56" s="235"/>
      <c r="J56" s="238" t="str">
        <f ca="1">IFERROR(IF($A56="非課税・不課税取引計",SUMIFS(J$9:J55,$N$9:$N55,"非・不")+$R56,IF(AND(A56="小計",COUNTIF($A$9:A55,"小計")&lt;1),SUM($J$9:J55)+R56,IF(AND(A56="小計",COUNTIF($A$9:A55,"小計")&gt;=1),SUM(OFFSET($J$8,LARGE($V$9:V55,1)+1,0,LARGE($V$9:V56,1)-LARGE($V$9:V55,1)-1,1))+R56,IF($A56="１０％対象計",SUMIFS(J$9:J55,$N$9:$N55,"")+$R56-SUMIFS(J$9:J55,$A$9:$A55,"非課税・不課税取引計")-SUMIFS(J$9:J55,$A$9:$A55,"小計")-SUMIFS(J$9:J55,$A$9:$A55,"１０％消費税計")-SUMIFS(J$9:J55,$A$9:$A55,"１０％対象計"),IF($A56="１０％消費税計",ROUND(SUMIFS(J$9:J55,$A$9:$A55,"１０％対象計")/COUNTIF($A$9:$A55,"１０％対象計")*0.1,0)+$R56,IF(A56="値引き",U56,IF($C56="","",IF($D56="","",ROUND(I56*$D56,0)+$R56)))))))),"")</f>
        <v/>
      </c>
      <c r="K56" s="239" t="str">
        <f t="shared" si="1"/>
        <v/>
      </c>
      <c r="L56" s="240" t="str">
        <f t="shared" si="2"/>
        <v/>
      </c>
      <c r="M56" s="234" t="str">
        <f ca="1">IFERROR(IF($A56="非課税・不課税取引計",SUMIFS(M$9:M55,$N$9:$N55,"非・不")+$S56,IF(AND(A56="小計",COUNTIF($A$9:A55,"小計")&lt;1),SUM($M$9:M55)+S56,IF(AND(A56="小計",COUNTIF($A$9:A55,"小計")&gt;=1),SUM(OFFSET($M$8,LARGE($V$9:V55,1)+1,0,LARGE($V$9:V56,1)-LARGE($V$9:V55,1)-1,1))+S56,IF($A56="１０％対象計",SUMIFS(M$9:M55,$N$9:$N55,"")+$S56-SUMIFS(M$9:M55,$A$9:$A55,"非課税・不課税取引計")-SUMIFS(M$9:M55,$A$9:$A55,"小計")-SUMIFS(M$9:M55,$A$9:$A55,"１０％消費税計")-SUMIFS(M$9:M55,$A$9:$A55,"１０％対象計"),IF($A56="１０％消費税計",ROUND(SUMIFS(M$9:M55,$A$9:$A55,"１０％対象計")/COUNTIF($A$9:$A55,"１０％対象計")*0.1,0)+$S56,IF(A56="値引き",E56-G56-J56+S56,IF($C56="","",IF($D56="","",E56-G56-J56+$S56)))))))),"")</f>
        <v/>
      </c>
      <c r="N56" s="241"/>
      <c r="O56" s="242"/>
      <c r="P56" s="248"/>
      <c r="Q56" s="249"/>
      <c r="R56" s="249"/>
      <c r="S56" s="250"/>
      <c r="T56" s="252"/>
      <c r="U56" s="253"/>
      <c r="V56" s="214" t="str">
        <f t="shared" si="3"/>
        <v/>
      </c>
    </row>
    <row r="57" spans="1:22" ht="19.899999999999999" customHeight="1">
      <c r="A57" s="230"/>
      <c r="B57" s="231"/>
      <c r="C57" s="232"/>
      <c r="D57" s="233"/>
      <c r="E57" s="247" t="str">
        <f ca="1">IFERROR(IF(A57="１０％対象計",SUMIFS($E$9:E56,$N$9:N56,""),IF(A57="非課税・不課税取引計",SUMIFS($E$9:E56,$N$9:N56,"非・不")+P57,IF(A57="8％(軽減)対象計",SUMIFS($E$9:E56,$N$9:N56,"※")+P57,IF(AND(A57="小計",COUNTIF($A$9:A56,"小計")&lt;1),SUM($E$9:E56)+P57,IF(AND(A57="小計",COUNTIF($A$9:A56,"小計")&gt;=1),SUM(OFFSET($E$8,LARGE($V$9:V56,1)+1,0,LARGE($V$9:V57,1)-LARGE($V$9:V56,1)-1,1))+P57,IF(A57="8％対象計",SUMIFS($E$9:E56,$N$9:N56,"")+P57-SUMIFS($E$9:E56,$A$9:A56,"非課税・不課税取引計")-SUMIFS($E$9:E56,$A$9:A56,"小計")-SUMIFS($E$9:E56,$A$9:A56,"8％消費税計")-SUMIFS($E$9:E56,$A$9:A56,"8％対象計")-SUMIFS($E$9:E56,$A$9:A56,"8％(軽減)消費税計")-SUMIFS($E$9:E56,$A$9:A56,"8％(軽減)対象計"),IF(A57="8％消費税計",ROUND(SUMIFS($E$9:E56,$A$9:A56,"8％(軽減)対象計")/COUNTIF($A$9:A56,"8％(軽減)対象計")*0.08,0)+P57,IF(A57="8％消費税計",ROUND(SUMIFS($E$9:E56,$A$9:A56,"8％対象計")/COUNTIF($A$9:A56,"8％対象計")*0.08,0)+P57,IF(AND(A57="値引き",C57="",D57=""),0+P57,IF(C57="","",IF(D57="","",ROUND(C57*D57,0)+P57))))))))))),"")</f>
        <v/>
      </c>
      <c r="F57" s="235"/>
      <c r="G57" s="236" t="str">
        <f ca="1">IFERROR(IF($A57="非課税・不課税取引計",SUMIFS(G$9:G56,$N$9:$N56,"非・不")+$Q57,IF(AND(A57="小計",COUNTIF($A$9:A56,"小計")&lt;1),SUM($G$9:G56)+Q57,IF(AND(A57="小計",COUNTIF($A$9:A56,"小計")&gt;=1),SUM(OFFSET($G$8,LARGE($V$9:V56,1)+1,0,LARGE($V$9:V57,1)-LARGE($V$9:V56,1)-1,1))+Q57,IF($A57="１０％対象計",SUMIFS(G$9:G56,$N$9:$N56,"")+$Q57-SUMIFS(G$9:G56,$A$9:$A56,"非課税・不課税取引計")-SUMIFS(G$9:G56,$A$9:$A56,"小計")-SUMIFS(G$9:G56,$A$9:$A56,"１０％消費税計")-SUMIFS(G$9:G56,$A$9:$A56,"１０％対象計"),IF($A57="１０％消費税計",ROUND(SUMIFS(G$9:G56,$A$9:$A56,"１０％対象計")/COUNTIF($A$9:$A56,"１０％対象計")*0.1,0)+$Q57,IF(A57="値引き",T57,IF($C57="","",IF($D57="","",ROUND(F57*$D57,0)+$Q57)))))))),"")</f>
        <v/>
      </c>
      <c r="H57" s="237" t="str">
        <f t="shared" si="0"/>
        <v/>
      </c>
      <c r="I57" s="235"/>
      <c r="J57" s="238" t="str">
        <f ca="1">IFERROR(IF($A57="非課税・不課税取引計",SUMIFS(J$9:J56,$N$9:$N56,"非・不")+$R57,IF(AND(A57="小計",COUNTIF($A$9:A56,"小計")&lt;1),SUM($J$9:J56)+R57,IF(AND(A57="小計",COUNTIF($A$9:A56,"小計")&gt;=1),SUM(OFFSET($J$8,LARGE($V$9:V56,1)+1,0,LARGE($V$9:V57,1)-LARGE($V$9:V56,1)-1,1))+R57,IF($A57="１０％対象計",SUMIFS(J$9:J56,$N$9:$N56,"")+$R57-SUMIFS(J$9:J56,$A$9:$A56,"非課税・不課税取引計")-SUMIFS(J$9:J56,$A$9:$A56,"小計")-SUMIFS(J$9:J56,$A$9:$A56,"１０％消費税計")-SUMIFS(J$9:J56,$A$9:$A56,"１０％対象計"),IF($A57="１０％消費税計",ROUND(SUMIFS(J$9:J56,$A$9:$A56,"１０％対象計")/COUNTIF($A$9:$A56,"１０％対象計")*0.1,0)+$R57,IF(A57="値引き",U57,IF($C57="","",IF($D57="","",ROUND(I57*$D57,0)+$R57)))))))),"")</f>
        <v/>
      </c>
      <c r="K57" s="239" t="str">
        <f t="shared" si="1"/>
        <v/>
      </c>
      <c r="L57" s="240" t="str">
        <f t="shared" si="2"/>
        <v/>
      </c>
      <c r="M57" s="234" t="str">
        <f ca="1">IFERROR(IF($A57="非課税・不課税取引計",SUMIFS(M$9:M56,$N$9:$N56,"非・不")+$S57,IF(AND(A57="小計",COUNTIF($A$9:A56,"小計")&lt;1),SUM($M$9:M56)+S57,IF(AND(A57="小計",COUNTIF($A$9:A56,"小計")&gt;=1),SUM(OFFSET($M$8,LARGE($V$9:V56,1)+1,0,LARGE($V$9:V57,1)-LARGE($V$9:V56,1)-1,1))+S57,IF($A57="１０％対象計",SUMIFS(M$9:M56,$N$9:$N56,"")+$S57-SUMIFS(M$9:M56,$A$9:$A56,"非課税・不課税取引計")-SUMIFS(M$9:M56,$A$9:$A56,"小計")-SUMIFS(M$9:M56,$A$9:$A56,"１０％消費税計")-SUMIFS(M$9:M56,$A$9:$A56,"１０％対象計"),IF($A57="１０％消費税計",ROUND(SUMIFS(M$9:M56,$A$9:$A56,"１０％対象計")/COUNTIF($A$9:$A56,"１０％対象計")*0.1,0)+$S57,IF(A57="値引き",E57-G57-J57+S57,IF($C57="","",IF($D57="","",E57-G57-J57+$S57)))))))),"")</f>
        <v/>
      </c>
      <c r="N57" s="241"/>
      <c r="O57" s="242"/>
      <c r="P57" s="248"/>
      <c r="Q57" s="249"/>
      <c r="R57" s="249"/>
      <c r="S57" s="250"/>
      <c r="T57" s="252"/>
      <c r="U57" s="253"/>
      <c r="V57" s="214" t="str">
        <f t="shared" si="3"/>
        <v/>
      </c>
    </row>
    <row r="58" spans="1:22" ht="19.899999999999999" customHeight="1">
      <c r="A58" s="230"/>
      <c r="B58" s="231"/>
      <c r="C58" s="232"/>
      <c r="D58" s="233"/>
      <c r="E58" s="247" t="str">
        <f ca="1">IFERROR(IF(A58="１０％対象計",SUMIFS($E$9:E57,$N$9:N57,""),IF(A58="非課税・不課税取引計",SUMIFS($E$9:E57,$N$9:N57,"非・不")+P58,IF(A58="8％(軽減)対象計",SUMIFS($E$9:E57,$N$9:N57,"※")+P58,IF(AND(A58="小計",COUNTIF($A$9:A57,"小計")&lt;1),SUM($E$9:E57)+P58,IF(AND(A58="小計",COUNTIF($A$9:A57,"小計")&gt;=1),SUM(OFFSET($E$8,LARGE($V$9:V57,1)+1,0,LARGE($V$9:V58,1)-LARGE($V$9:V57,1)-1,1))+P58,IF(A58="8％対象計",SUMIFS($E$9:E57,$N$9:N57,"")+P58-SUMIFS($E$9:E57,$A$9:A57,"非課税・不課税取引計")-SUMIFS($E$9:E57,$A$9:A57,"小計")-SUMIFS($E$9:E57,$A$9:A57,"8％消費税計")-SUMIFS($E$9:E57,$A$9:A57,"8％対象計")-SUMIFS($E$9:E57,$A$9:A57,"8％(軽減)消費税計")-SUMIFS($E$9:E57,$A$9:A57,"8％(軽減)対象計"),IF(A58="8％消費税計",ROUND(SUMIFS($E$9:E57,$A$9:A57,"8％(軽減)対象計")/COUNTIF($A$9:A57,"8％(軽減)対象計")*0.08,0)+P58,IF(A58="8％消費税計",ROUND(SUMIFS($E$9:E57,$A$9:A57,"8％対象計")/COUNTIF($A$9:A57,"8％対象計")*0.08,0)+P58,IF(AND(A58="値引き",C58="",D58=""),0+P58,IF(C58="","",IF(D58="","",ROUND(C58*D58,0)+P58))))))))))),"")</f>
        <v/>
      </c>
      <c r="F58" s="235"/>
      <c r="G58" s="236" t="str">
        <f ca="1">IFERROR(IF($A58="非課税・不課税取引計",SUMIFS(G$9:G57,$N$9:$N57,"非・不")+$Q58,IF(AND(A58="小計",COUNTIF($A$9:A57,"小計")&lt;1),SUM($G$9:G57)+Q58,IF(AND(A58="小計",COUNTIF($A$9:A57,"小計")&gt;=1),SUM(OFFSET($G$8,LARGE($V$9:V57,1)+1,0,LARGE($V$9:V58,1)-LARGE($V$9:V57,1)-1,1))+Q58,IF($A58="１０％対象計",SUMIFS(G$9:G57,$N$9:$N57,"")+$Q58-SUMIFS(G$9:G57,$A$9:$A57,"非課税・不課税取引計")-SUMIFS(G$9:G57,$A$9:$A57,"小計")-SUMIFS(G$9:G57,$A$9:$A57,"１０％消費税計")-SUMIFS(G$9:G57,$A$9:$A57,"１０％対象計"),IF($A58="１０％消費税計",ROUND(SUMIFS(G$9:G57,$A$9:$A57,"１０％対象計")/COUNTIF($A$9:$A57,"１０％対象計")*0.1,0)+$Q58,IF(A58="値引き",T58,IF($C58="","",IF($D58="","",ROUND(F58*$D58,0)+$Q58)))))))),"")</f>
        <v/>
      </c>
      <c r="H58" s="237" t="str">
        <f t="shared" si="0"/>
        <v/>
      </c>
      <c r="I58" s="235"/>
      <c r="J58" s="238" t="str">
        <f ca="1">IFERROR(IF($A58="非課税・不課税取引計",SUMIFS(J$9:J57,$N$9:$N57,"非・不")+$R58,IF(AND(A58="小計",COUNTIF($A$9:A57,"小計")&lt;1),SUM($J$9:J57)+R58,IF(AND(A58="小計",COUNTIF($A$9:A57,"小計")&gt;=1),SUM(OFFSET($J$8,LARGE($V$9:V57,1)+1,0,LARGE($V$9:V58,1)-LARGE($V$9:V57,1)-1,1))+R58,IF($A58="１０％対象計",SUMIFS(J$9:J57,$N$9:$N57,"")+$R58-SUMIFS(J$9:J57,$A$9:$A57,"非課税・不課税取引計")-SUMIFS(J$9:J57,$A$9:$A57,"小計")-SUMIFS(J$9:J57,$A$9:$A57,"１０％消費税計")-SUMIFS(J$9:J57,$A$9:$A57,"１０％対象計"),IF($A58="１０％消費税計",ROUND(SUMIFS(J$9:J57,$A$9:$A57,"１０％対象計")/COUNTIF($A$9:$A57,"１０％対象計")*0.1,0)+$R58,IF(A58="値引き",U58,IF($C58="","",IF($D58="","",ROUND(I58*$D58,0)+$R58)))))))),"")</f>
        <v/>
      </c>
      <c r="K58" s="239" t="str">
        <f t="shared" si="1"/>
        <v/>
      </c>
      <c r="L58" s="240" t="str">
        <f t="shared" si="2"/>
        <v/>
      </c>
      <c r="M58" s="234" t="str">
        <f ca="1">IFERROR(IF($A58="非課税・不課税取引計",SUMIFS(M$9:M57,$N$9:$N57,"非・不")+$S58,IF(AND(A58="小計",COUNTIF($A$9:A57,"小計")&lt;1),SUM($M$9:M57)+S58,IF(AND(A58="小計",COUNTIF($A$9:A57,"小計")&gt;=1),SUM(OFFSET($M$8,LARGE($V$9:V57,1)+1,0,LARGE($V$9:V58,1)-LARGE($V$9:V57,1)-1,1))+S58,IF($A58="１０％対象計",SUMIFS(M$9:M57,$N$9:$N57,"")+$S58-SUMIFS(M$9:M57,$A$9:$A57,"非課税・不課税取引計")-SUMIFS(M$9:M57,$A$9:$A57,"小計")-SUMIFS(M$9:M57,$A$9:$A57,"１０％消費税計")-SUMIFS(M$9:M57,$A$9:$A57,"１０％対象計"),IF($A58="１０％消費税計",ROUND(SUMIFS(M$9:M57,$A$9:$A57,"１０％対象計")/COUNTIF($A$9:$A57,"１０％対象計")*0.1,0)+$S58,IF(A58="値引き",E58-G58-J58+S58,IF($C58="","",IF($D58="","",E58-G58-J58+$S58)))))))),"")</f>
        <v/>
      </c>
      <c r="N58" s="241"/>
      <c r="O58" s="242"/>
      <c r="P58" s="248"/>
      <c r="Q58" s="249"/>
      <c r="R58" s="249"/>
      <c r="S58" s="250"/>
      <c r="T58" s="252"/>
      <c r="U58" s="253"/>
      <c r="V58" s="214" t="str">
        <f t="shared" si="3"/>
        <v/>
      </c>
    </row>
    <row r="59" spans="1:22" ht="19.899999999999999" customHeight="1">
      <c r="A59" s="230"/>
      <c r="B59" s="231"/>
      <c r="C59" s="232"/>
      <c r="D59" s="233"/>
      <c r="E59" s="247" t="str">
        <f ca="1">IFERROR(IF(A59="１０％対象計",SUMIFS($E$9:E58,$N$9:N58,""),IF(A59="非課税・不課税取引計",SUMIFS($E$9:E58,$N$9:N58,"非・不")+P59,IF(A59="8％(軽減)対象計",SUMIFS($E$9:E58,$N$9:N58,"※")+P59,IF(AND(A59="小計",COUNTIF($A$9:A58,"小計")&lt;1),SUM($E$9:E58)+P59,IF(AND(A59="小計",COUNTIF($A$9:A58,"小計")&gt;=1),SUM(OFFSET($E$8,LARGE($V$9:V58,1)+1,0,LARGE($V$9:V59,1)-LARGE($V$9:V58,1)-1,1))+P59,IF(A59="8％対象計",SUMIFS($E$9:E58,$N$9:N58,"")+P59-SUMIFS($E$9:E58,$A$9:A58,"非課税・不課税取引計")-SUMIFS($E$9:E58,$A$9:A58,"小計")-SUMIFS($E$9:E58,$A$9:A58,"8％消費税計")-SUMIFS($E$9:E58,$A$9:A58,"8％対象計")-SUMIFS($E$9:E58,$A$9:A58,"8％(軽減)消費税計")-SUMIFS($E$9:E58,$A$9:A58,"8％(軽減)対象計"),IF(A59="8％消費税計",ROUND(SUMIFS($E$9:E58,$A$9:A58,"8％(軽減)対象計")/COUNTIF($A$9:A58,"8％(軽減)対象計")*0.08,0)+P59,IF(A59="8％消費税計",ROUND(SUMIFS($E$9:E58,$A$9:A58,"8％対象計")/COUNTIF($A$9:A58,"8％対象計")*0.08,0)+P59,IF(AND(A59="値引き",C59="",D59=""),0+P59,IF(C59="","",IF(D59="","",ROUND(C59*D59,0)+P59))))))))))),"")</f>
        <v/>
      </c>
      <c r="F59" s="235"/>
      <c r="G59" s="236" t="str">
        <f ca="1">IFERROR(IF($A59="非課税・不課税取引計",SUMIFS(G$9:G58,$N$9:$N58,"非・不")+$Q59,IF(AND(A59="小計",COUNTIF($A$9:A58,"小計")&lt;1),SUM($G$9:G58)+Q59,IF(AND(A59="小計",COUNTIF($A$9:A58,"小計")&gt;=1),SUM(OFFSET($G$8,LARGE($V$9:V58,1)+1,0,LARGE($V$9:V59,1)-LARGE($V$9:V58,1)-1,1))+Q59,IF($A59="１０％対象計",SUMIFS(G$9:G58,$N$9:$N58,"")+$Q59-SUMIFS(G$9:G58,$A$9:$A58,"非課税・不課税取引計")-SUMIFS(G$9:G58,$A$9:$A58,"小計")-SUMIFS(G$9:G58,$A$9:$A58,"１０％消費税計")-SUMIFS(G$9:G58,$A$9:$A58,"１０％対象計"),IF($A59="１０％消費税計",ROUND(SUMIFS(G$9:G58,$A$9:$A58,"１０％対象計")/COUNTIF($A$9:$A58,"１０％対象計")*0.1,0)+$Q59,IF(A59="値引き",T59,IF($C59="","",IF($D59="","",ROUND(F59*$D59,0)+$Q59)))))))),"")</f>
        <v/>
      </c>
      <c r="H59" s="237" t="str">
        <f t="shared" si="0"/>
        <v/>
      </c>
      <c r="I59" s="235"/>
      <c r="J59" s="238" t="str">
        <f ca="1">IFERROR(IF($A59="非課税・不課税取引計",SUMIFS(J$9:J58,$N$9:$N58,"非・不")+$R59,IF(AND(A59="小計",COUNTIF($A$9:A58,"小計")&lt;1),SUM($J$9:J58)+R59,IF(AND(A59="小計",COUNTIF($A$9:A58,"小計")&gt;=1),SUM(OFFSET($J$8,LARGE($V$9:V58,1)+1,0,LARGE($V$9:V59,1)-LARGE($V$9:V58,1)-1,1))+R59,IF($A59="１０％対象計",SUMIFS(J$9:J58,$N$9:$N58,"")+$R59-SUMIFS(J$9:J58,$A$9:$A58,"非課税・不課税取引計")-SUMIFS(J$9:J58,$A$9:$A58,"小計")-SUMIFS(J$9:J58,$A$9:$A58,"１０％消費税計")-SUMIFS(J$9:J58,$A$9:$A58,"１０％対象計"),IF($A59="１０％消費税計",ROUND(SUMIFS(J$9:J58,$A$9:$A58,"１０％対象計")/COUNTIF($A$9:$A58,"１０％対象計")*0.1,0)+$R59,IF(A59="値引き",U59,IF($C59="","",IF($D59="","",ROUND(I59*$D59,0)+$R59)))))))),"")</f>
        <v/>
      </c>
      <c r="K59" s="239" t="str">
        <f t="shared" si="1"/>
        <v/>
      </c>
      <c r="L59" s="240" t="str">
        <f t="shared" si="2"/>
        <v/>
      </c>
      <c r="M59" s="234" t="str">
        <f ca="1">IFERROR(IF($A59="非課税・不課税取引計",SUMIFS(M$9:M58,$N$9:$N58,"非・不")+$S59,IF(AND(A59="小計",COUNTIF($A$9:A58,"小計")&lt;1),SUM($M$9:M58)+S59,IF(AND(A59="小計",COUNTIF($A$9:A58,"小計")&gt;=1),SUM(OFFSET($M$8,LARGE($V$9:V58,1)+1,0,LARGE($V$9:V59,1)-LARGE($V$9:V58,1)-1,1))+S59,IF($A59="１０％対象計",SUMIFS(M$9:M58,$N$9:$N58,"")+$S59-SUMIFS(M$9:M58,$A$9:$A58,"非課税・不課税取引計")-SUMIFS(M$9:M58,$A$9:$A58,"小計")-SUMIFS(M$9:M58,$A$9:$A58,"１０％消費税計")-SUMIFS(M$9:M58,$A$9:$A58,"１０％対象計"),IF($A59="１０％消費税計",ROUND(SUMIFS(M$9:M58,$A$9:$A58,"１０％対象計")/COUNTIF($A$9:$A58,"１０％対象計")*0.1,0)+$S59,IF(A59="値引き",E59-G59-J59+S59,IF($C59="","",IF($D59="","",E59-G59-J59+$S59)))))))),"")</f>
        <v/>
      </c>
      <c r="N59" s="241"/>
      <c r="O59" s="242"/>
      <c r="P59" s="248"/>
      <c r="Q59" s="249"/>
      <c r="R59" s="249"/>
      <c r="S59" s="250"/>
      <c r="T59" s="252"/>
      <c r="U59" s="253"/>
      <c r="V59" s="214" t="str">
        <f t="shared" si="3"/>
        <v/>
      </c>
    </row>
    <row r="60" spans="1:22" ht="19.899999999999999" customHeight="1">
      <c r="A60" s="230"/>
      <c r="B60" s="231"/>
      <c r="C60" s="232"/>
      <c r="D60" s="233"/>
      <c r="E60" s="247" t="str">
        <f ca="1">IFERROR(IF(A60="１０％対象計",SUMIFS($E$9:E59,$N$9:N59,""),IF(A60="非課税・不課税取引計",SUMIFS($E$9:E59,$N$9:N59,"非・不")+P60,IF(A60="8％(軽減)対象計",SUMIFS($E$9:E59,$N$9:N59,"※")+P60,IF(AND(A60="小計",COUNTIF($A$9:A59,"小計")&lt;1),SUM($E$9:E59)+P60,IF(AND(A60="小計",COUNTIF($A$9:A59,"小計")&gt;=1),SUM(OFFSET($E$8,LARGE($V$9:V59,1)+1,0,LARGE($V$9:V60,1)-LARGE($V$9:V59,1)-1,1))+P60,IF(A60="8％対象計",SUMIFS($E$9:E59,$N$9:N59,"")+P60-SUMIFS($E$9:E59,$A$9:A59,"非課税・不課税取引計")-SUMIFS($E$9:E59,$A$9:A59,"小計")-SUMIFS($E$9:E59,$A$9:A59,"8％消費税計")-SUMIFS($E$9:E59,$A$9:A59,"8％対象計")-SUMIFS($E$9:E59,$A$9:A59,"8％(軽減)消費税計")-SUMIFS($E$9:E59,$A$9:A59,"8％(軽減)対象計"),IF(A60="8％消費税計",ROUND(SUMIFS($E$9:E59,$A$9:A59,"8％(軽減)対象計")/COUNTIF($A$9:A59,"8％(軽減)対象計")*0.08,0)+P60,IF(A60="8％消費税計",ROUND(SUMIFS($E$9:E59,$A$9:A59,"8％対象計")/COUNTIF($A$9:A59,"8％対象計")*0.08,0)+P60,IF(AND(A60="値引き",C60="",D60=""),0+P60,IF(C60="","",IF(D60="","",ROUND(C60*D60,0)+P60))))))))))),"")</f>
        <v/>
      </c>
      <c r="F60" s="235"/>
      <c r="G60" s="236" t="str">
        <f ca="1">IFERROR(IF($A60="非課税・不課税取引計",SUMIFS(G$9:G59,$N$9:$N59,"非・不")+$Q60,IF(AND(A60="小計",COUNTIF($A$9:A59,"小計")&lt;1),SUM($G$9:G59)+Q60,IF(AND(A60="小計",COUNTIF($A$9:A59,"小計")&gt;=1),SUM(OFFSET($G$8,LARGE($V$9:V59,1)+1,0,LARGE($V$9:V60,1)-LARGE($V$9:V59,1)-1,1))+Q60,IF($A60="１０％対象計",SUMIFS(G$9:G59,$N$9:$N59,"")+$Q60-SUMIFS(G$9:G59,$A$9:$A59,"非課税・不課税取引計")-SUMIFS(G$9:G59,$A$9:$A59,"小計")-SUMIFS(G$9:G59,$A$9:$A59,"１０％消費税計")-SUMIFS(G$9:G59,$A$9:$A59,"１０％対象計"),IF($A60="１０％消費税計",ROUND(SUMIFS(G$9:G59,$A$9:$A59,"１０％対象計")/COUNTIF($A$9:$A59,"１０％対象計")*0.1,0)+$Q60,IF(A60="値引き",T60,IF($C60="","",IF($D60="","",ROUND(F60*$D60,0)+$Q60)))))))),"")</f>
        <v/>
      </c>
      <c r="H60" s="237" t="str">
        <f t="shared" si="0"/>
        <v/>
      </c>
      <c r="I60" s="235"/>
      <c r="J60" s="238" t="str">
        <f ca="1">IFERROR(IF($A60="非課税・不課税取引計",SUMIFS(J$9:J59,$N$9:$N59,"非・不")+$R60,IF(AND(A60="小計",COUNTIF($A$9:A59,"小計")&lt;1),SUM($J$9:J59)+R60,IF(AND(A60="小計",COUNTIF($A$9:A59,"小計")&gt;=1),SUM(OFFSET($J$8,LARGE($V$9:V59,1)+1,0,LARGE($V$9:V60,1)-LARGE($V$9:V59,1)-1,1))+R60,IF($A60="１０％対象計",SUMIFS(J$9:J59,$N$9:$N59,"")+$R60-SUMIFS(J$9:J59,$A$9:$A59,"非課税・不課税取引計")-SUMIFS(J$9:J59,$A$9:$A59,"小計")-SUMIFS(J$9:J59,$A$9:$A59,"１０％消費税計")-SUMIFS(J$9:J59,$A$9:$A59,"１０％対象計"),IF($A60="１０％消費税計",ROUND(SUMIFS(J$9:J59,$A$9:$A59,"１０％対象計")/COUNTIF($A$9:$A59,"１０％対象計")*0.1,0)+$R60,IF(A60="値引き",U60,IF($C60="","",IF($D60="","",ROUND(I60*$D60,0)+$R60)))))))),"")</f>
        <v/>
      </c>
      <c r="K60" s="239" t="str">
        <f t="shared" si="1"/>
        <v/>
      </c>
      <c r="L60" s="240" t="str">
        <f t="shared" si="2"/>
        <v/>
      </c>
      <c r="M60" s="234" t="str">
        <f ca="1">IFERROR(IF($A60="非課税・不課税取引計",SUMIFS(M$9:M59,$N$9:$N59,"非・不")+$S60,IF(AND(A60="小計",COUNTIF($A$9:A59,"小計")&lt;1),SUM($M$9:M59)+S60,IF(AND(A60="小計",COUNTIF($A$9:A59,"小計")&gt;=1),SUM(OFFSET($M$8,LARGE($V$9:V59,1)+1,0,LARGE($V$9:V60,1)-LARGE($V$9:V59,1)-1,1))+S60,IF($A60="１０％対象計",SUMIFS(M$9:M59,$N$9:$N59,"")+$S60-SUMIFS(M$9:M59,$A$9:$A59,"非課税・不課税取引計")-SUMIFS(M$9:M59,$A$9:$A59,"小計")-SUMIFS(M$9:M59,$A$9:$A59,"１０％消費税計")-SUMIFS(M$9:M59,$A$9:$A59,"１０％対象計"),IF($A60="１０％消費税計",ROUND(SUMIFS(M$9:M59,$A$9:$A59,"１０％対象計")/COUNTIF($A$9:$A59,"１０％対象計")*0.1,0)+$S60,IF(A60="値引き",E60-G60-J60+S60,IF($C60="","",IF($D60="","",E60-G60-J60+$S60)))))))),"")</f>
        <v/>
      </c>
      <c r="N60" s="241"/>
      <c r="O60" s="242"/>
      <c r="P60" s="248"/>
      <c r="Q60" s="249"/>
      <c r="R60" s="249"/>
      <c r="S60" s="250"/>
      <c r="T60" s="252"/>
      <c r="U60" s="253"/>
      <c r="V60" s="214" t="str">
        <f t="shared" si="3"/>
        <v/>
      </c>
    </row>
    <row r="61" spans="1:22" ht="19.899999999999999" customHeight="1">
      <c r="A61" s="230"/>
      <c r="B61" s="231"/>
      <c r="C61" s="232"/>
      <c r="D61" s="233"/>
      <c r="E61" s="247" t="str">
        <f ca="1">IFERROR(IF(A61="１０％対象計",SUMIFS($E$9:E60,$N$9:N60,""),IF(A61="非課税・不課税取引計",SUMIFS($E$9:E60,$N$9:N60,"非・不")+P61,IF(A61="8％(軽減)対象計",SUMIFS($E$9:E60,$N$9:N60,"※")+P61,IF(AND(A61="小計",COUNTIF($A$9:A60,"小計")&lt;1),SUM($E$9:E60)+P61,IF(AND(A61="小計",COUNTIF($A$9:A60,"小計")&gt;=1),SUM(OFFSET($E$8,LARGE($V$9:V60,1)+1,0,LARGE($V$9:V61,1)-LARGE($V$9:V60,1)-1,1))+P61,IF(A61="8％対象計",SUMIFS($E$9:E60,$N$9:N60,"")+P61-SUMIFS($E$9:E60,$A$9:A60,"非課税・不課税取引計")-SUMIFS($E$9:E60,$A$9:A60,"小計")-SUMIFS($E$9:E60,$A$9:A60,"8％消費税計")-SUMIFS($E$9:E60,$A$9:A60,"8％対象計")-SUMIFS($E$9:E60,$A$9:A60,"8％(軽減)消費税計")-SUMIFS($E$9:E60,$A$9:A60,"8％(軽減)対象計"),IF(A61="8％消費税計",ROUND(SUMIFS($E$9:E60,$A$9:A60,"8％(軽減)対象計")/COUNTIF($A$9:A60,"8％(軽減)対象計")*0.08,0)+P61,IF(A61="8％消費税計",ROUND(SUMIFS($E$9:E60,$A$9:A60,"8％対象計")/COUNTIF($A$9:A60,"8％対象計")*0.08,0)+P61,IF(AND(A61="値引き",C61="",D61=""),0+P61,IF(C61="","",IF(D61="","",ROUND(C61*D61,0)+P61))))))))))),"")</f>
        <v/>
      </c>
      <c r="F61" s="235"/>
      <c r="G61" s="236" t="str">
        <f ca="1">IFERROR(IF($A61="非課税・不課税取引計",SUMIFS(G$9:G60,$N$9:$N60,"非・不")+$Q61,IF(AND(A61="小計",COUNTIF($A$9:A60,"小計")&lt;1),SUM($G$9:G60)+Q61,IF(AND(A61="小計",COUNTIF($A$9:A60,"小計")&gt;=1),SUM(OFFSET($G$8,LARGE($V$9:V60,1)+1,0,LARGE($V$9:V61,1)-LARGE($V$9:V60,1)-1,1))+Q61,IF($A61="１０％対象計",SUMIFS(G$9:G60,$N$9:$N60,"")+$Q61-SUMIFS(G$9:G60,$A$9:$A60,"非課税・不課税取引計")-SUMIFS(G$9:G60,$A$9:$A60,"小計")-SUMIFS(G$9:G60,$A$9:$A60,"１０％消費税計")-SUMIFS(G$9:G60,$A$9:$A60,"１０％対象計"),IF($A61="１０％消費税計",ROUND(SUMIFS(G$9:G60,$A$9:$A60,"１０％対象計")/COUNTIF($A$9:$A60,"１０％対象計")*0.1,0)+$Q61,IF(A61="値引き",T61,IF($C61="","",IF($D61="","",ROUND(F61*$D61,0)+$Q61)))))))),"")</f>
        <v/>
      </c>
      <c r="H61" s="237" t="str">
        <f t="shared" si="0"/>
        <v/>
      </c>
      <c r="I61" s="235"/>
      <c r="J61" s="238" t="str">
        <f ca="1">IFERROR(IF($A61="非課税・不課税取引計",SUMIFS(J$9:J60,$N$9:$N60,"非・不")+$R61,IF(AND(A61="小計",COUNTIF($A$9:A60,"小計")&lt;1),SUM($J$9:J60)+R61,IF(AND(A61="小計",COUNTIF($A$9:A60,"小計")&gt;=1),SUM(OFFSET($J$8,LARGE($V$9:V60,1)+1,0,LARGE($V$9:V61,1)-LARGE($V$9:V60,1)-1,1))+R61,IF($A61="１０％対象計",SUMIFS(J$9:J60,$N$9:$N60,"")+$R61-SUMIFS(J$9:J60,$A$9:$A60,"非課税・不課税取引計")-SUMIFS(J$9:J60,$A$9:$A60,"小計")-SUMIFS(J$9:J60,$A$9:$A60,"１０％消費税計")-SUMIFS(J$9:J60,$A$9:$A60,"１０％対象計"),IF($A61="１０％消費税計",ROUND(SUMIFS(J$9:J60,$A$9:$A60,"１０％対象計")/COUNTIF($A$9:$A60,"１０％対象計")*0.1,0)+$R61,IF(A61="値引き",U61,IF($C61="","",IF($D61="","",ROUND(I61*$D61,0)+$R61)))))))),"")</f>
        <v/>
      </c>
      <c r="K61" s="239" t="str">
        <f t="shared" si="1"/>
        <v/>
      </c>
      <c r="L61" s="240" t="str">
        <f t="shared" si="2"/>
        <v/>
      </c>
      <c r="M61" s="234" t="str">
        <f ca="1">IFERROR(IF($A61="非課税・不課税取引計",SUMIFS(M$9:M60,$N$9:$N60,"非・不")+$S61,IF(AND(A61="小計",COUNTIF($A$9:A60,"小計")&lt;1),SUM($M$9:M60)+S61,IF(AND(A61="小計",COUNTIF($A$9:A60,"小計")&gt;=1),SUM(OFFSET($M$8,LARGE($V$9:V60,1)+1,0,LARGE($V$9:V61,1)-LARGE($V$9:V60,1)-1,1))+S61,IF($A61="１０％対象計",SUMIFS(M$9:M60,$N$9:$N60,"")+$S61-SUMIFS(M$9:M60,$A$9:$A60,"非課税・不課税取引計")-SUMIFS(M$9:M60,$A$9:$A60,"小計")-SUMIFS(M$9:M60,$A$9:$A60,"１０％消費税計")-SUMIFS(M$9:M60,$A$9:$A60,"１０％対象計"),IF($A61="１０％消費税計",ROUND(SUMIFS(M$9:M60,$A$9:$A60,"１０％対象計")/COUNTIF($A$9:$A60,"１０％対象計")*0.1,0)+$S61,IF(A61="値引き",E61-G61-J61+S61,IF($C61="","",IF($D61="","",E61-G61-J61+$S61)))))))),"")</f>
        <v/>
      </c>
      <c r="N61" s="241"/>
      <c r="O61" s="242"/>
      <c r="P61" s="248"/>
      <c r="Q61" s="249"/>
      <c r="R61" s="249"/>
      <c r="S61" s="250"/>
      <c r="T61" s="252"/>
      <c r="U61" s="253"/>
      <c r="V61" s="214" t="str">
        <f t="shared" si="3"/>
        <v/>
      </c>
    </row>
    <row r="62" spans="1:22" ht="19.899999999999999" customHeight="1">
      <c r="A62" s="230"/>
      <c r="B62" s="231"/>
      <c r="C62" s="232"/>
      <c r="D62" s="233"/>
      <c r="E62" s="247" t="str">
        <f ca="1">IFERROR(IF(A62="１０％対象計",SUMIFS($E$9:E61,$N$9:N61,""),IF(A62="非課税・不課税取引計",SUMIFS($E$9:E61,$N$9:N61,"非・不")+P62,IF(A62="8％(軽減)対象計",SUMIFS($E$9:E61,$N$9:N61,"※")+P62,IF(AND(A62="小計",COUNTIF($A$9:A61,"小計")&lt;1),SUM($E$9:E61)+P62,IF(AND(A62="小計",COUNTIF($A$9:A61,"小計")&gt;=1),SUM(OFFSET($E$8,LARGE($V$9:V61,1)+1,0,LARGE($V$9:V62,1)-LARGE($V$9:V61,1)-1,1))+P62,IF(A62="8％対象計",SUMIFS($E$9:E61,$N$9:N61,"")+P62-SUMIFS($E$9:E61,$A$9:A61,"非課税・不課税取引計")-SUMIFS($E$9:E61,$A$9:A61,"小計")-SUMIFS($E$9:E61,$A$9:A61,"8％消費税計")-SUMIFS($E$9:E61,$A$9:A61,"8％対象計")-SUMIFS($E$9:E61,$A$9:A61,"8％(軽減)消費税計")-SUMIFS($E$9:E61,$A$9:A61,"8％(軽減)対象計"),IF(A62="8％消費税計",ROUND(SUMIFS($E$9:E61,$A$9:A61,"8％(軽減)対象計")/COUNTIF($A$9:A61,"8％(軽減)対象計")*0.08,0)+P62,IF(A62="8％消費税計",ROUND(SUMIFS($E$9:E61,$A$9:A61,"8％対象計")/COUNTIF($A$9:A61,"8％対象計")*0.08,0)+P62,IF(AND(A62="値引き",C62="",D62=""),0+P62,IF(C62="","",IF(D62="","",ROUND(C62*D62,0)+P62))))))))))),"")</f>
        <v/>
      </c>
      <c r="F62" s="235"/>
      <c r="G62" s="236" t="str">
        <f ca="1">IFERROR(IF($A62="非課税・不課税取引計",SUMIFS(G$9:G61,$N$9:$N61,"非・不")+$Q62,IF(AND(A62="小計",COUNTIF($A$9:A61,"小計")&lt;1),SUM($G$9:G61)+Q62,IF(AND(A62="小計",COUNTIF($A$9:A61,"小計")&gt;=1),SUM(OFFSET($G$8,LARGE($V$9:V61,1)+1,0,LARGE($V$9:V62,1)-LARGE($V$9:V61,1)-1,1))+Q62,IF($A62="１０％対象計",SUMIFS(G$9:G61,$N$9:$N61,"")+$Q62-SUMIFS(G$9:G61,$A$9:$A61,"非課税・不課税取引計")-SUMIFS(G$9:G61,$A$9:$A61,"小計")-SUMIFS(G$9:G61,$A$9:$A61,"１０％消費税計")-SUMIFS(G$9:G61,$A$9:$A61,"１０％対象計"),IF($A62="１０％消費税計",ROUND(SUMIFS(G$9:G61,$A$9:$A61,"１０％対象計")/COUNTIF($A$9:$A61,"１０％対象計")*0.1,0)+$Q62,IF(A62="値引き",T62,IF($C62="","",IF($D62="","",ROUND(F62*$D62,0)+$Q62)))))))),"")</f>
        <v/>
      </c>
      <c r="H62" s="237" t="str">
        <f t="shared" si="0"/>
        <v/>
      </c>
      <c r="I62" s="235"/>
      <c r="J62" s="238" t="str">
        <f ca="1">IFERROR(IF($A62="非課税・不課税取引計",SUMIFS(J$9:J61,$N$9:$N61,"非・不")+$R62,IF(AND(A62="小計",COUNTIF($A$9:A61,"小計")&lt;1),SUM($J$9:J61)+R62,IF(AND(A62="小計",COUNTIF($A$9:A61,"小計")&gt;=1),SUM(OFFSET($J$8,LARGE($V$9:V61,1)+1,0,LARGE($V$9:V62,1)-LARGE($V$9:V61,1)-1,1))+R62,IF($A62="１０％対象計",SUMIFS(J$9:J61,$N$9:$N61,"")+$R62-SUMIFS(J$9:J61,$A$9:$A61,"非課税・不課税取引計")-SUMIFS(J$9:J61,$A$9:$A61,"小計")-SUMIFS(J$9:J61,$A$9:$A61,"１０％消費税計")-SUMIFS(J$9:J61,$A$9:$A61,"１０％対象計"),IF($A62="１０％消費税計",ROUND(SUMIFS(J$9:J61,$A$9:$A61,"１０％対象計")/COUNTIF($A$9:$A61,"１０％対象計")*0.1,0)+$R62,IF(A62="値引き",U62,IF($C62="","",IF($D62="","",ROUND(I62*$D62,0)+$R62)))))))),"")</f>
        <v/>
      </c>
      <c r="K62" s="239" t="str">
        <f t="shared" si="1"/>
        <v/>
      </c>
      <c r="L62" s="240" t="str">
        <f t="shared" si="2"/>
        <v/>
      </c>
      <c r="M62" s="234" t="str">
        <f ca="1">IFERROR(IF($A62="非課税・不課税取引計",SUMIFS(M$9:M61,$N$9:$N61,"非・不")+$S62,IF(AND(A62="小計",COUNTIF($A$9:A61,"小計")&lt;1),SUM($M$9:M61)+S62,IF(AND(A62="小計",COUNTIF($A$9:A61,"小計")&gt;=1),SUM(OFFSET($M$8,LARGE($V$9:V61,1)+1,0,LARGE($V$9:V62,1)-LARGE($V$9:V61,1)-1,1))+S62,IF($A62="１０％対象計",SUMIFS(M$9:M61,$N$9:$N61,"")+$S62-SUMIFS(M$9:M61,$A$9:$A61,"非課税・不課税取引計")-SUMIFS(M$9:M61,$A$9:$A61,"小計")-SUMIFS(M$9:M61,$A$9:$A61,"１０％消費税計")-SUMIFS(M$9:M61,$A$9:$A61,"１０％対象計"),IF($A62="１０％消費税計",ROUND(SUMIFS(M$9:M61,$A$9:$A61,"１０％対象計")/COUNTIF($A$9:$A61,"１０％対象計")*0.1,0)+$S62,IF(A62="値引き",E62-G62-J62+S62,IF($C62="","",IF($D62="","",E62-G62-J62+$S62)))))))),"")</f>
        <v/>
      </c>
      <c r="N62" s="241"/>
      <c r="O62" s="242"/>
      <c r="P62" s="248"/>
      <c r="Q62" s="249"/>
      <c r="R62" s="249"/>
      <c r="S62" s="250"/>
      <c r="T62" s="252"/>
      <c r="U62" s="253"/>
      <c r="V62" s="214" t="str">
        <f t="shared" si="3"/>
        <v/>
      </c>
    </row>
    <row r="63" spans="1:22" ht="19.899999999999999" customHeight="1">
      <c r="A63" s="230"/>
      <c r="B63" s="231"/>
      <c r="C63" s="232"/>
      <c r="D63" s="233"/>
      <c r="E63" s="247" t="str">
        <f ca="1">IFERROR(IF(A63="１０％対象計",SUMIFS($E$9:E62,$N$9:N62,""),IF(A63="非課税・不課税取引計",SUMIFS($E$9:E62,$N$9:N62,"非・不")+P63,IF(A63="8％(軽減)対象計",SUMIFS($E$9:E62,$N$9:N62,"※")+P63,IF(AND(A63="小計",COUNTIF($A$9:A62,"小計")&lt;1),SUM($E$9:E62)+P63,IF(AND(A63="小計",COUNTIF($A$9:A62,"小計")&gt;=1),SUM(OFFSET($E$8,LARGE($V$9:V62,1)+1,0,LARGE($V$9:V63,1)-LARGE($V$9:V62,1)-1,1))+P63,IF(A63="8％対象計",SUMIFS($E$9:E62,$N$9:N62,"")+P63-SUMIFS($E$9:E62,$A$9:A62,"非課税・不課税取引計")-SUMIFS($E$9:E62,$A$9:A62,"小計")-SUMIFS($E$9:E62,$A$9:A62,"8％消費税計")-SUMIFS($E$9:E62,$A$9:A62,"8％対象計")-SUMIFS($E$9:E62,$A$9:A62,"8％(軽減)消費税計")-SUMIFS($E$9:E62,$A$9:A62,"8％(軽減)対象計"),IF(A63="8％消費税計",ROUND(SUMIFS($E$9:E62,$A$9:A62,"8％(軽減)対象計")/COUNTIF($A$9:A62,"8％(軽減)対象計")*0.08,0)+P63,IF(A63="8％消費税計",ROUND(SUMIFS($E$9:E62,$A$9:A62,"8％対象計")/COUNTIF($A$9:A62,"8％対象計")*0.08,0)+P63,IF(AND(A63="値引き",C63="",D63=""),0+P63,IF(C63="","",IF(D63="","",ROUND(C63*D63,0)+P63))))))))))),"")</f>
        <v/>
      </c>
      <c r="F63" s="235"/>
      <c r="G63" s="236" t="str">
        <f ca="1">IFERROR(IF($A63="非課税・不課税取引計",SUMIFS(G$9:G62,$N$9:$N62,"非・不")+$Q63,IF(AND(A63="小計",COUNTIF($A$9:A62,"小計")&lt;1),SUM($G$9:G62)+Q63,IF(AND(A63="小計",COUNTIF($A$9:A62,"小計")&gt;=1),SUM(OFFSET($G$8,LARGE($V$9:V62,1)+1,0,LARGE($V$9:V63,1)-LARGE($V$9:V62,1)-1,1))+Q63,IF($A63="１０％対象計",SUMIFS(G$9:G62,$N$9:$N62,"")+$Q63-SUMIFS(G$9:G62,$A$9:$A62,"非課税・不課税取引計")-SUMIFS(G$9:G62,$A$9:$A62,"小計")-SUMIFS(G$9:G62,$A$9:$A62,"１０％消費税計")-SUMIFS(G$9:G62,$A$9:$A62,"１０％対象計"),IF($A63="１０％消費税計",ROUND(SUMIFS(G$9:G62,$A$9:$A62,"１０％対象計")/COUNTIF($A$9:$A62,"１０％対象計")*0.1,0)+$Q63,IF(A63="値引き",T63,IF($C63="","",IF($D63="","",ROUND(F63*$D63,0)+$Q63)))))))),"")</f>
        <v/>
      </c>
      <c r="H63" s="237" t="str">
        <f t="shared" si="0"/>
        <v/>
      </c>
      <c r="I63" s="235"/>
      <c r="J63" s="238" t="str">
        <f ca="1">IFERROR(IF($A63="非課税・不課税取引計",SUMIFS(J$9:J62,$N$9:$N62,"非・不")+$R63,IF(AND(A63="小計",COUNTIF($A$9:A62,"小計")&lt;1),SUM($J$9:J62)+R63,IF(AND(A63="小計",COUNTIF($A$9:A62,"小計")&gt;=1),SUM(OFFSET($J$8,LARGE($V$9:V62,1)+1,0,LARGE($V$9:V63,1)-LARGE($V$9:V62,1)-1,1))+R63,IF($A63="１０％対象計",SUMIFS(J$9:J62,$N$9:$N62,"")+$R63-SUMIFS(J$9:J62,$A$9:$A62,"非課税・不課税取引計")-SUMIFS(J$9:J62,$A$9:$A62,"小計")-SUMIFS(J$9:J62,$A$9:$A62,"１０％消費税計")-SUMIFS(J$9:J62,$A$9:$A62,"１０％対象計"),IF($A63="１０％消費税計",ROUND(SUMIFS(J$9:J62,$A$9:$A62,"１０％対象計")/COUNTIF($A$9:$A62,"１０％対象計")*0.1,0)+$R63,IF(A63="値引き",U63,IF($C63="","",IF($D63="","",ROUND(I63*$D63,0)+$R63)))))))),"")</f>
        <v/>
      </c>
      <c r="K63" s="239" t="str">
        <f t="shared" si="1"/>
        <v/>
      </c>
      <c r="L63" s="240" t="str">
        <f t="shared" si="2"/>
        <v/>
      </c>
      <c r="M63" s="234" t="str">
        <f ca="1">IFERROR(IF($A63="非課税・不課税取引計",SUMIFS(M$9:M62,$N$9:$N62,"非・不")+$S63,IF(AND(A63="小計",COUNTIF($A$9:A62,"小計")&lt;1),SUM($M$9:M62)+S63,IF(AND(A63="小計",COUNTIF($A$9:A62,"小計")&gt;=1),SUM(OFFSET($M$8,LARGE($V$9:V62,1)+1,0,LARGE($V$9:V63,1)-LARGE($V$9:V62,1)-1,1))+S63,IF($A63="１０％対象計",SUMIFS(M$9:M62,$N$9:$N62,"")+$S63-SUMIFS(M$9:M62,$A$9:$A62,"非課税・不課税取引計")-SUMIFS(M$9:M62,$A$9:$A62,"小計")-SUMIFS(M$9:M62,$A$9:$A62,"１０％消費税計")-SUMIFS(M$9:M62,$A$9:$A62,"１０％対象計"),IF($A63="１０％消費税計",ROUND(SUMIFS(M$9:M62,$A$9:$A62,"１０％対象計")/COUNTIF($A$9:$A62,"１０％対象計")*0.1,0)+$S63,IF(A63="値引き",E63-G63-J63+S63,IF($C63="","",IF($D63="","",E63-G63-J63+$S63)))))))),"")</f>
        <v/>
      </c>
      <c r="N63" s="241"/>
      <c r="O63" s="242"/>
      <c r="P63" s="248"/>
      <c r="Q63" s="249"/>
      <c r="R63" s="249"/>
      <c r="S63" s="250"/>
      <c r="T63" s="252"/>
      <c r="U63" s="253"/>
      <c r="V63" s="214" t="str">
        <f t="shared" si="3"/>
        <v/>
      </c>
    </row>
    <row r="64" spans="1:22" ht="19.899999999999999" customHeight="1">
      <c r="A64" s="230"/>
      <c r="B64" s="231"/>
      <c r="C64" s="232"/>
      <c r="D64" s="233"/>
      <c r="E64" s="247" t="str">
        <f ca="1">IFERROR(IF(A64="１０％対象計",SUMIFS($E$9:E63,$N$9:N63,""),IF(A64="非課税・不課税取引計",SUMIFS($E$9:E63,$N$9:N63,"非・不")+P64,IF(A64="8％(軽減)対象計",SUMIFS($E$9:E63,$N$9:N63,"※")+P64,IF(AND(A64="小計",COUNTIF($A$9:A63,"小計")&lt;1),SUM($E$9:E63)+P64,IF(AND(A64="小計",COUNTIF($A$9:A63,"小計")&gt;=1),SUM(OFFSET($E$8,LARGE($V$9:V63,1)+1,0,LARGE($V$9:V64,1)-LARGE($V$9:V63,1)-1,1))+P64,IF(A64="8％対象計",SUMIFS($E$9:E63,$N$9:N63,"")+P64-SUMIFS($E$9:E63,$A$9:A63,"非課税・不課税取引計")-SUMIFS($E$9:E63,$A$9:A63,"小計")-SUMIFS($E$9:E63,$A$9:A63,"8％消費税計")-SUMIFS($E$9:E63,$A$9:A63,"8％対象計")-SUMIFS($E$9:E63,$A$9:A63,"8％(軽減)消費税計")-SUMIFS($E$9:E63,$A$9:A63,"8％(軽減)対象計"),IF(A64="8％消費税計",ROUND(SUMIFS($E$9:E63,$A$9:A63,"8％(軽減)対象計")/COUNTIF($A$9:A63,"8％(軽減)対象計")*0.08,0)+P64,IF(A64="8％消費税計",ROUND(SUMIFS($E$9:E63,$A$9:A63,"8％対象計")/COUNTIF($A$9:A63,"8％対象計")*0.08,0)+P64,IF(AND(A64="値引き",C64="",D64=""),0+P64,IF(C64="","",IF(D64="","",ROUND(C64*D64,0)+P64))))))))))),"")</f>
        <v/>
      </c>
      <c r="F64" s="235"/>
      <c r="G64" s="236" t="str">
        <f ca="1">IFERROR(IF($A64="非課税・不課税取引計",SUMIFS(G$9:G63,$N$9:$N63,"非・不")+$Q64,IF(AND(A64="小計",COUNTIF($A$9:A63,"小計")&lt;1),SUM($G$9:G63)+Q64,IF(AND(A64="小計",COUNTIF($A$9:A63,"小計")&gt;=1),SUM(OFFSET($G$8,LARGE($V$9:V63,1)+1,0,LARGE($V$9:V64,1)-LARGE($V$9:V63,1)-1,1))+Q64,IF($A64="１０％対象計",SUMIFS(G$9:G63,$N$9:$N63,"")+$Q64-SUMIFS(G$9:G63,$A$9:$A63,"非課税・不課税取引計")-SUMIFS(G$9:G63,$A$9:$A63,"小計")-SUMIFS(G$9:G63,$A$9:$A63,"１０％消費税計")-SUMIFS(G$9:G63,$A$9:$A63,"１０％対象計"),IF($A64="１０％消費税計",ROUND(SUMIFS(G$9:G63,$A$9:$A63,"１０％対象計")/COUNTIF($A$9:$A63,"１０％対象計")*0.1,0)+$Q64,IF(A64="値引き",T64,IF($C64="","",IF($D64="","",ROUND(F64*$D64,0)+$Q64)))))))),"")</f>
        <v/>
      </c>
      <c r="H64" s="237" t="str">
        <f t="shared" si="0"/>
        <v/>
      </c>
      <c r="I64" s="235"/>
      <c r="J64" s="238" t="str">
        <f ca="1">IFERROR(IF($A64="非課税・不課税取引計",SUMIFS(J$9:J63,$N$9:$N63,"非・不")+$R64,IF(AND(A64="小計",COUNTIF($A$9:A63,"小計")&lt;1),SUM($J$9:J63)+R64,IF(AND(A64="小計",COUNTIF($A$9:A63,"小計")&gt;=1),SUM(OFFSET($J$8,LARGE($V$9:V63,1)+1,0,LARGE($V$9:V64,1)-LARGE($V$9:V63,1)-1,1))+R64,IF($A64="１０％対象計",SUMIFS(J$9:J63,$N$9:$N63,"")+$R64-SUMIFS(J$9:J63,$A$9:$A63,"非課税・不課税取引計")-SUMIFS(J$9:J63,$A$9:$A63,"小計")-SUMIFS(J$9:J63,$A$9:$A63,"１０％消費税計")-SUMIFS(J$9:J63,$A$9:$A63,"１０％対象計"),IF($A64="１０％消費税計",ROUND(SUMIFS(J$9:J63,$A$9:$A63,"１０％対象計")/COUNTIF($A$9:$A63,"１０％対象計")*0.1,0)+$R64,IF(A64="値引き",U64,IF($C64="","",IF($D64="","",ROUND(I64*$D64,0)+$R64)))))))),"")</f>
        <v/>
      </c>
      <c r="K64" s="239" t="str">
        <f t="shared" si="1"/>
        <v/>
      </c>
      <c r="L64" s="240" t="str">
        <f t="shared" si="2"/>
        <v/>
      </c>
      <c r="M64" s="234" t="str">
        <f ca="1">IFERROR(IF($A64="非課税・不課税取引計",SUMIFS(M$9:M63,$N$9:$N63,"非・不")+$S64,IF(AND(A64="小計",COUNTIF($A$9:A63,"小計")&lt;1),SUM($M$9:M63)+S64,IF(AND(A64="小計",COUNTIF($A$9:A63,"小計")&gt;=1),SUM(OFFSET($M$8,LARGE($V$9:V63,1)+1,0,LARGE($V$9:V64,1)-LARGE($V$9:V63,1)-1,1))+S64,IF($A64="１０％対象計",SUMIFS(M$9:M63,$N$9:$N63,"")+$S64-SUMIFS(M$9:M63,$A$9:$A63,"非課税・不課税取引計")-SUMIFS(M$9:M63,$A$9:$A63,"小計")-SUMIFS(M$9:M63,$A$9:$A63,"１０％消費税計")-SUMIFS(M$9:M63,$A$9:$A63,"１０％対象計"),IF($A64="１０％消費税計",ROUND(SUMIFS(M$9:M63,$A$9:$A63,"１０％対象計")/COUNTIF($A$9:$A63,"１０％対象計")*0.1,0)+$S64,IF(A64="値引き",E64-G64-J64+S64,IF($C64="","",IF($D64="","",E64-G64-J64+$S64)))))))),"")</f>
        <v/>
      </c>
      <c r="N64" s="241"/>
      <c r="O64" s="242"/>
      <c r="P64" s="248"/>
      <c r="Q64" s="249"/>
      <c r="R64" s="249"/>
      <c r="S64" s="250"/>
      <c r="T64" s="252"/>
      <c r="U64" s="253"/>
      <c r="V64" s="214" t="str">
        <f t="shared" si="3"/>
        <v/>
      </c>
    </row>
    <row r="65" spans="1:22" ht="19.899999999999999" customHeight="1">
      <c r="A65" s="230"/>
      <c r="B65" s="231"/>
      <c r="C65" s="232"/>
      <c r="D65" s="233"/>
      <c r="E65" s="247" t="str">
        <f ca="1">IFERROR(IF(A65="１０％対象計",SUMIFS($E$9:E64,$N$9:N64,""),IF(A65="非課税・不課税取引計",SUMIFS($E$9:E64,$N$9:N64,"非・不")+P65,IF(A65="8％(軽減)対象計",SUMIFS($E$9:E64,$N$9:N64,"※")+P65,IF(AND(A65="小計",COUNTIF($A$9:A64,"小計")&lt;1),SUM($E$9:E64)+P65,IF(AND(A65="小計",COUNTIF($A$9:A64,"小計")&gt;=1),SUM(OFFSET($E$8,LARGE($V$9:V64,1)+1,0,LARGE($V$9:V65,1)-LARGE($V$9:V64,1)-1,1))+P65,IF(A65="8％対象計",SUMIFS($E$9:E64,$N$9:N64,"")+P65-SUMIFS($E$9:E64,$A$9:A64,"非課税・不課税取引計")-SUMIFS($E$9:E64,$A$9:A64,"小計")-SUMIFS($E$9:E64,$A$9:A64,"8％消費税計")-SUMIFS($E$9:E64,$A$9:A64,"8％対象計")-SUMIFS($E$9:E64,$A$9:A64,"8％(軽減)消費税計")-SUMIFS($E$9:E64,$A$9:A64,"8％(軽減)対象計"),IF(A65="8％消費税計",ROUND(SUMIFS($E$9:E64,$A$9:A64,"8％(軽減)対象計")/COUNTIF($A$9:A64,"8％(軽減)対象計")*0.08,0)+P65,IF(A65="8％消費税計",ROUND(SUMIFS($E$9:E64,$A$9:A64,"8％対象計")/COUNTIF($A$9:A64,"8％対象計")*0.08,0)+P65,IF(AND(A65="値引き",C65="",D65=""),0+P65,IF(C65="","",IF(D65="","",ROUND(C65*D65,0)+P65))))))))))),"")</f>
        <v/>
      </c>
      <c r="F65" s="235"/>
      <c r="G65" s="236" t="str">
        <f ca="1">IFERROR(IF($A65="非課税・不課税取引計",SUMIFS(G$9:G64,$N$9:$N64,"非・不")+$Q65,IF(AND(A65="小計",COUNTIF($A$9:A64,"小計")&lt;1),SUM($G$9:G64)+Q65,IF(AND(A65="小計",COUNTIF($A$9:A64,"小計")&gt;=1),SUM(OFFSET($G$8,LARGE($V$9:V64,1)+1,0,LARGE($V$9:V65,1)-LARGE($V$9:V64,1)-1,1))+Q65,IF($A65="１０％対象計",SUMIFS(G$9:G64,$N$9:$N64,"")+$Q65-SUMIFS(G$9:G64,$A$9:$A64,"非課税・不課税取引計")-SUMIFS(G$9:G64,$A$9:$A64,"小計")-SUMIFS(G$9:G64,$A$9:$A64,"１０％消費税計")-SUMIFS(G$9:G64,$A$9:$A64,"１０％対象計"),IF($A65="１０％消費税計",ROUND(SUMIFS(G$9:G64,$A$9:$A64,"１０％対象計")/COUNTIF($A$9:$A64,"１０％対象計")*0.1,0)+$Q65,IF(A65="値引き",T65,IF($C65="","",IF($D65="","",ROUND(F65*$D65,0)+$Q65)))))))),"")</f>
        <v/>
      </c>
      <c r="H65" s="237" t="str">
        <f t="shared" si="0"/>
        <v/>
      </c>
      <c r="I65" s="235"/>
      <c r="J65" s="238" t="str">
        <f ca="1">IFERROR(IF($A65="非課税・不課税取引計",SUMIFS(J$9:J64,$N$9:$N64,"非・不")+$R65,IF(AND(A65="小計",COUNTIF($A$9:A64,"小計")&lt;1),SUM($J$9:J64)+R65,IF(AND(A65="小計",COUNTIF($A$9:A64,"小計")&gt;=1),SUM(OFFSET($J$8,LARGE($V$9:V64,1)+1,0,LARGE($V$9:V65,1)-LARGE($V$9:V64,1)-1,1))+R65,IF($A65="１０％対象計",SUMIFS(J$9:J64,$N$9:$N64,"")+$R65-SUMIFS(J$9:J64,$A$9:$A64,"非課税・不課税取引計")-SUMIFS(J$9:J64,$A$9:$A64,"小計")-SUMIFS(J$9:J64,$A$9:$A64,"１０％消費税計")-SUMIFS(J$9:J64,$A$9:$A64,"１０％対象計"),IF($A65="１０％消費税計",ROUND(SUMIFS(J$9:J64,$A$9:$A64,"１０％対象計")/COUNTIF($A$9:$A64,"１０％対象計")*0.1,0)+$R65,IF(A65="値引き",U65,IF($C65="","",IF($D65="","",ROUND(I65*$D65,0)+$R65)))))))),"")</f>
        <v/>
      </c>
      <c r="K65" s="239" t="str">
        <f t="shared" si="1"/>
        <v/>
      </c>
      <c r="L65" s="240" t="str">
        <f t="shared" si="2"/>
        <v/>
      </c>
      <c r="M65" s="234" t="str">
        <f ca="1">IFERROR(IF($A65="非課税・不課税取引計",SUMIFS(M$9:M64,$N$9:$N64,"非・不")+$S65,IF(AND(A65="小計",COUNTIF($A$9:A64,"小計")&lt;1),SUM($M$9:M64)+S65,IF(AND(A65="小計",COUNTIF($A$9:A64,"小計")&gt;=1),SUM(OFFSET($M$8,LARGE($V$9:V64,1)+1,0,LARGE($V$9:V65,1)-LARGE($V$9:V64,1)-1,1))+S65,IF($A65="１０％対象計",SUMIFS(M$9:M64,$N$9:$N64,"")+$S65-SUMIFS(M$9:M64,$A$9:$A64,"非課税・不課税取引計")-SUMIFS(M$9:M64,$A$9:$A64,"小計")-SUMIFS(M$9:M64,$A$9:$A64,"１０％消費税計")-SUMIFS(M$9:M64,$A$9:$A64,"１０％対象計"),IF($A65="１０％消費税計",ROUND(SUMIFS(M$9:M64,$A$9:$A64,"１０％対象計")/COUNTIF($A$9:$A64,"１０％対象計")*0.1,0)+$S65,IF(A65="値引き",E65-G65-J65+S65,IF($C65="","",IF($D65="","",E65-G65-J65+$S65)))))))),"")</f>
        <v/>
      </c>
      <c r="N65" s="241"/>
      <c r="O65" s="242"/>
      <c r="P65" s="248"/>
      <c r="Q65" s="249"/>
      <c r="R65" s="249"/>
      <c r="S65" s="250"/>
      <c r="T65" s="252"/>
      <c r="U65" s="253"/>
      <c r="V65" s="214" t="str">
        <f t="shared" si="3"/>
        <v/>
      </c>
    </row>
    <row r="66" spans="1:22" ht="19.899999999999999" customHeight="1">
      <c r="A66" s="230"/>
      <c r="B66" s="231"/>
      <c r="C66" s="232"/>
      <c r="D66" s="233"/>
      <c r="E66" s="247" t="str">
        <f ca="1">IFERROR(IF(A66="１０％対象計",SUMIFS($E$9:E65,$N$9:N65,""),IF(A66="非課税・不課税取引計",SUMIFS($E$9:E65,$N$9:N65,"非・不")+P66,IF(A66="8％(軽減)対象計",SUMIFS($E$9:E65,$N$9:N65,"※")+P66,IF(AND(A66="小計",COUNTIF($A$9:A65,"小計")&lt;1),SUM($E$9:E65)+P66,IF(AND(A66="小計",COUNTIF($A$9:A65,"小計")&gt;=1),SUM(OFFSET($E$8,LARGE($V$9:V65,1)+1,0,LARGE($V$9:V66,1)-LARGE($V$9:V65,1)-1,1))+P66,IF(A66="8％対象計",SUMIFS($E$9:E65,$N$9:N65,"")+P66-SUMIFS($E$9:E65,$A$9:A65,"非課税・不課税取引計")-SUMIFS($E$9:E65,$A$9:A65,"小計")-SUMIFS($E$9:E65,$A$9:A65,"8％消費税計")-SUMIFS($E$9:E65,$A$9:A65,"8％対象計")-SUMIFS($E$9:E65,$A$9:A65,"8％(軽減)消費税計")-SUMIFS($E$9:E65,$A$9:A65,"8％(軽減)対象計"),IF(A66="8％消費税計",ROUND(SUMIFS($E$9:E65,$A$9:A65,"8％(軽減)対象計")/COUNTIF($A$9:A65,"8％(軽減)対象計")*0.08,0)+P66,IF(A66="8％消費税計",ROUND(SUMIFS($E$9:E65,$A$9:A65,"8％対象計")/COUNTIF($A$9:A65,"8％対象計")*0.08,0)+P66,IF(AND(A66="値引き",C66="",D66=""),0+P66,IF(C66="","",IF(D66="","",ROUND(C66*D66,0)+P66))))))))))),"")</f>
        <v/>
      </c>
      <c r="F66" s="235"/>
      <c r="G66" s="236" t="str">
        <f ca="1">IFERROR(IF($A66="非課税・不課税取引計",SUMIFS(G$9:G65,$N$9:$N65,"非・不")+$Q66,IF(AND(A66="小計",COUNTIF($A$9:A65,"小計")&lt;1),SUM($G$9:G65)+Q66,IF(AND(A66="小計",COUNTIF($A$9:A65,"小計")&gt;=1),SUM(OFFSET($G$8,LARGE($V$9:V65,1)+1,0,LARGE($V$9:V66,1)-LARGE($V$9:V65,1)-1,1))+Q66,IF($A66="１０％対象計",SUMIFS(G$9:G65,$N$9:$N65,"")+$Q66-SUMIFS(G$9:G65,$A$9:$A65,"非課税・不課税取引計")-SUMIFS(G$9:G65,$A$9:$A65,"小計")-SUMIFS(G$9:G65,$A$9:$A65,"１０％消費税計")-SUMIFS(G$9:G65,$A$9:$A65,"１０％対象計"),IF($A66="１０％消費税計",ROUND(SUMIFS(G$9:G65,$A$9:$A65,"１０％対象計")/COUNTIF($A$9:$A65,"１０％対象計")*0.1,0)+$Q66,IF(A66="値引き",T66,IF($C66="","",IF($D66="","",ROUND(F66*$D66,0)+$Q66)))))))),"")</f>
        <v/>
      </c>
      <c r="H66" s="237" t="str">
        <f t="shared" si="0"/>
        <v/>
      </c>
      <c r="I66" s="235"/>
      <c r="J66" s="238" t="str">
        <f ca="1">IFERROR(IF($A66="非課税・不課税取引計",SUMIFS(J$9:J65,$N$9:$N65,"非・不")+$R66,IF(AND(A66="小計",COUNTIF($A$9:A65,"小計")&lt;1),SUM($J$9:J65)+R66,IF(AND(A66="小計",COUNTIF($A$9:A65,"小計")&gt;=1),SUM(OFFSET($J$8,LARGE($V$9:V65,1)+1,0,LARGE($V$9:V66,1)-LARGE($V$9:V65,1)-1,1))+R66,IF($A66="１０％対象計",SUMIFS(J$9:J65,$N$9:$N65,"")+$R66-SUMIFS(J$9:J65,$A$9:$A65,"非課税・不課税取引計")-SUMIFS(J$9:J65,$A$9:$A65,"小計")-SUMIFS(J$9:J65,$A$9:$A65,"１０％消費税計")-SUMIFS(J$9:J65,$A$9:$A65,"１０％対象計"),IF($A66="１０％消費税計",ROUND(SUMIFS(J$9:J65,$A$9:$A65,"１０％対象計")/COUNTIF($A$9:$A65,"１０％対象計")*0.1,0)+$R66,IF(A66="値引き",U66,IF($C66="","",IF($D66="","",ROUND(I66*$D66,0)+$R66)))))))),"")</f>
        <v/>
      </c>
      <c r="K66" s="239" t="str">
        <f t="shared" si="1"/>
        <v/>
      </c>
      <c r="L66" s="240" t="str">
        <f t="shared" si="2"/>
        <v/>
      </c>
      <c r="M66" s="234" t="str">
        <f ca="1">IFERROR(IF($A66="非課税・不課税取引計",SUMIFS(M$9:M65,$N$9:$N65,"非・不")+$S66,IF(AND(A66="小計",COUNTIF($A$9:A65,"小計")&lt;1),SUM($M$9:M65)+S66,IF(AND(A66="小計",COUNTIF($A$9:A65,"小計")&gt;=1),SUM(OFFSET($M$8,LARGE($V$9:V65,1)+1,0,LARGE($V$9:V66,1)-LARGE($V$9:V65,1)-1,1))+S66,IF($A66="１０％対象計",SUMIFS(M$9:M65,$N$9:$N65,"")+$S66-SUMIFS(M$9:M65,$A$9:$A65,"非課税・不課税取引計")-SUMIFS(M$9:M65,$A$9:$A65,"小計")-SUMIFS(M$9:M65,$A$9:$A65,"１０％消費税計")-SUMIFS(M$9:M65,$A$9:$A65,"１０％対象計"),IF($A66="１０％消費税計",ROUND(SUMIFS(M$9:M65,$A$9:$A65,"１０％対象計")/COUNTIF($A$9:$A65,"１０％対象計")*0.1,0)+$S66,IF(A66="値引き",E66-G66-J66+S66,IF($C66="","",IF($D66="","",E66-G66-J66+$S66)))))))),"")</f>
        <v/>
      </c>
      <c r="N66" s="241"/>
      <c r="O66" s="242"/>
      <c r="P66" s="248"/>
      <c r="Q66" s="249"/>
      <c r="R66" s="249"/>
      <c r="S66" s="250"/>
      <c r="T66" s="252"/>
      <c r="U66" s="253"/>
      <c r="V66" s="214" t="str">
        <f t="shared" si="3"/>
        <v/>
      </c>
    </row>
    <row r="67" spans="1:22" ht="19.899999999999999" customHeight="1">
      <c r="A67" s="230"/>
      <c r="B67" s="231"/>
      <c r="C67" s="232"/>
      <c r="D67" s="233"/>
      <c r="E67" s="247" t="str">
        <f ca="1">IFERROR(IF(A67="１０％対象計",SUMIFS($E$9:E66,$N$9:N66,""),IF(A67="非課税・不課税取引計",SUMIFS($E$9:E66,$N$9:N66,"非・不")+P67,IF(A67="8％(軽減)対象計",SUMIFS($E$9:E66,$N$9:N66,"※")+P67,IF(AND(A67="小計",COUNTIF($A$9:A66,"小計")&lt;1),SUM($E$9:E66)+P67,IF(AND(A67="小計",COUNTIF($A$9:A66,"小計")&gt;=1),SUM(OFFSET($E$8,LARGE($V$9:V66,1)+1,0,LARGE($V$9:V67,1)-LARGE($V$9:V66,1)-1,1))+P67,IF(A67="8％対象計",SUMIFS($E$9:E66,$N$9:N66,"")+P67-SUMIFS($E$9:E66,$A$9:A66,"非課税・不課税取引計")-SUMIFS($E$9:E66,$A$9:A66,"小計")-SUMIFS($E$9:E66,$A$9:A66,"8％消費税計")-SUMIFS($E$9:E66,$A$9:A66,"8％対象計")-SUMIFS($E$9:E66,$A$9:A66,"8％(軽減)消費税計")-SUMIFS($E$9:E66,$A$9:A66,"8％(軽減)対象計"),IF(A67="8％消費税計",ROUND(SUMIFS($E$9:E66,$A$9:A66,"8％(軽減)対象計")/COUNTIF($A$9:A66,"8％(軽減)対象計")*0.08,0)+P67,IF(A67="8％消費税計",ROUND(SUMIFS($E$9:E66,$A$9:A66,"8％対象計")/COUNTIF($A$9:A66,"8％対象計")*0.08,0)+P67,IF(AND(A67="値引き",C67="",D67=""),0+P67,IF(C67="","",IF(D67="","",ROUND(C67*D67,0)+P67))))))))))),"")</f>
        <v/>
      </c>
      <c r="F67" s="235"/>
      <c r="G67" s="236" t="str">
        <f ca="1">IFERROR(IF($A67="非課税・不課税取引計",SUMIFS(G$9:G66,$N$9:$N66,"非・不")+$Q67,IF(AND(A67="小計",COUNTIF($A$9:A66,"小計")&lt;1),SUM($G$9:G66)+Q67,IF(AND(A67="小計",COUNTIF($A$9:A66,"小計")&gt;=1),SUM(OFFSET($G$8,LARGE($V$9:V66,1)+1,0,LARGE($V$9:V67,1)-LARGE($V$9:V66,1)-1,1))+Q67,IF($A67="１０％対象計",SUMIFS(G$9:G66,$N$9:$N66,"")+$Q67-SUMIFS(G$9:G66,$A$9:$A66,"非課税・不課税取引計")-SUMIFS(G$9:G66,$A$9:$A66,"小計")-SUMIFS(G$9:G66,$A$9:$A66,"１０％消費税計")-SUMIFS(G$9:G66,$A$9:$A66,"１０％対象計"),IF($A67="１０％消費税計",ROUND(SUMIFS(G$9:G66,$A$9:$A66,"１０％対象計")/COUNTIF($A$9:$A66,"１０％対象計")*0.1,0)+$Q67,IF(A67="値引き",T67,IF($C67="","",IF($D67="","",ROUND(F67*$D67,0)+$Q67)))))))),"")</f>
        <v/>
      </c>
      <c r="H67" s="237" t="str">
        <f t="shared" si="0"/>
        <v/>
      </c>
      <c r="I67" s="235"/>
      <c r="J67" s="238" t="str">
        <f ca="1">IFERROR(IF($A67="非課税・不課税取引計",SUMIFS(J$9:J66,$N$9:$N66,"非・不")+$R67,IF(AND(A67="小計",COUNTIF($A$9:A66,"小計")&lt;1),SUM($J$9:J66)+R67,IF(AND(A67="小計",COUNTIF($A$9:A66,"小計")&gt;=1),SUM(OFFSET($J$8,LARGE($V$9:V66,1)+1,0,LARGE($V$9:V67,1)-LARGE($V$9:V66,1)-1,1))+R67,IF($A67="１０％対象計",SUMIFS(J$9:J66,$N$9:$N66,"")+$R67-SUMIFS(J$9:J66,$A$9:$A66,"非課税・不課税取引計")-SUMIFS(J$9:J66,$A$9:$A66,"小計")-SUMIFS(J$9:J66,$A$9:$A66,"１０％消費税計")-SUMIFS(J$9:J66,$A$9:$A66,"１０％対象計"),IF($A67="１０％消費税計",ROUND(SUMIFS(J$9:J66,$A$9:$A66,"１０％対象計")/COUNTIF($A$9:$A66,"１０％対象計")*0.1,0)+$R67,IF(A67="値引き",U67,IF($C67="","",IF($D67="","",ROUND(I67*$D67,0)+$R67)))))))),"")</f>
        <v/>
      </c>
      <c r="K67" s="239" t="str">
        <f t="shared" si="1"/>
        <v/>
      </c>
      <c r="L67" s="240" t="str">
        <f t="shared" si="2"/>
        <v/>
      </c>
      <c r="M67" s="234" t="str">
        <f ca="1">IFERROR(IF($A67="非課税・不課税取引計",SUMIFS(M$9:M66,$N$9:$N66,"非・不")+$S67,IF(AND(A67="小計",COUNTIF($A$9:A66,"小計")&lt;1),SUM($M$9:M66)+S67,IF(AND(A67="小計",COUNTIF($A$9:A66,"小計")&gt;=1),SUM(OFFSET($M$8,LARGE($V$9:V66,1)+1,0,LARGE($V$9:V67,1)-LARGE($V$9:V66,1)-1,1))+S67,IF($A67="１０％対象計",SUMIFS(M$9:M66,$N$9:$N66,"")+$S67-SUMIFS(M$9:M66,$A$9:$A66,"非課税・不課税取引計")-SUMIFS(M$9:M66,$A$9:$A66,"小計")-SUMIFS(M$9:M66,$A$9:$A66,"１０％消費税計")-SUMIFS(M$9:M66,$A$9:$A66,"１０％対象計"),IF($A67="１０％消費税計",ROUND(SUMIFS(M$9:M66,$A$9:$A66,"１０％対象計")/COUNTIF($A$9:$A66,"１０％対象計")*0.1,0)+$S67,IF(A67="値引き",E67-G67-J67+S67,IF($C67="","",IF($D67="","",E67-G67-J67+$S67)))))))),"")</f>
        <v/>
      </c>
      <c r="N67" s="241"/>
      <c r="O67" s="242"/>
      <c r="P67" s="248"/>
      <c r="Q67" s="249"/>
      <c r="R67" s="249"/>
      <c r="S67" s="250"/>
      <c r="T67" s="252"/>
      <c r="U67" s="253"/>
      <c r="V67" s="214" t="str">
        <f t="shared" si="3"/>
        <v/>
      </c>
    </row>
    <row r="68" spans="1:22" ht="19.899999999999999" customHeight="1">
      <c r="A68" s="230"/>
      <c r="B68" s="231"/>
      <c r="C68" s="232"/>
      <c r="D68" s="233"/>
      <c r="E68" s="247" t="str">
        <f ca="1">IFERROR(IF(A68="１０％対象計",SUMIFS($E$9:E67,$N$9:N67,""),IF(A68="非課税・不課税取引計",SUMIFS($E$9:E67,$N$9:N67,"非・不")+P68,IF(A68="8％(軽減)対象計",SUMIFS($E$9:E67,$N$9:N67,"※")+P68,IF(AND(A68="小計",COUNTIF($A$9:A67,"小計")&lt;1),SUM($E$9:E67)+P68,IF(AND(A68="小計",COUNTIF($A$9:A67,"小計")&gt;=1),SUM(OFFSET($E$8,LARGE($V$9:V67,1)+1,0,LARGE($V$9:V68,1)-LARGE($V$9:V67,1)-1,1))+P68,IF(A68="8％対象計",SUMIFS($E$9:E67,$N$9:N67,"")+P68-SUMIFS($E$9:E67,$A$9:A67,"非課税・不課税取引計")-SUMIFS($E$9:E67,$A$9:A67,"小計")-SUMIFS($E$9:E67,$A$9:A67,"8％消費税計")-SUMIFS($E$9:E67,$A$9:A67,"8％対象計")-SUMIFS($E$9:E67,$A$9:A67,"8％(軽減)消費税計")-SUMIFS($E$9:E67,$A$9:A67,"8％(軽減)対象計"),IF(A68="8％消費税計",ROUND(SUMIFS($E$9:E67,$A$9:A67,"8％(軽減)対象計")/COUNTIF($A$9:A67,"8％(軽減)対象計")*0.08,0)+P68,IF(A68="8％消費税計",ROUND(SUMIFS($E$9:E67,$A$9:A67,"8％対象計")/COUNTIF($A$9:A67,"8％対象計")*0.08,0)+P68,IF(AND(A68="値引き",C68="",D68=""),0+P68,IF(C68="","",IF(D68="","",ROUND(C68*D68,0)+P68))))))))))),"")</f>
        <v/>
      </c>
      <c r="F68" s="235"/>
      <c r="G68" s="236" t="str">
        <f ca="1">IFERROR(IF($A68="非課税・不課税取引計",SUMIFS(G$9:G67,$N$9:$N67,"非・不")+$Q68,IF(AND(A68="小計",COUNTIF($A$9:A67,"小計")&lt;1),SUM($G$9:G67)+Q68,IF(AND(A68="小計",COUNTIF($A$9:A67,"小計")&gt;=1),SUM(OFFSET($G$8,LARGE($V$9:V67,1)+1,0,LARGE($V$9:V68,1)-LARGE($V$9:V67,1)-1,1))+Q68,IF($A68="１０％対象計",SUMIFS(G$9:G67,$N$9:$N67,"")+$Q68-SUMIFS(G$9:G67,$A$9:$A67,"非課税・不課税取引計")-SUMIFS(G$9:G67,$A$9:$A67,"小計")-SUMIFS(G$9:G67,$A$9:$A67,"１０％消費税計")-SUMIFS(G$9:G67,$A$9:$A67,"１０％対象計"),IF($A68="１０％消費税計",ROUND(SUMIFS(G$9:G67,$A$9:$A67,"１０％対象計")/COUNTIF($A$9:$A67,"１０％対象計")*0.1,0)+$Q68,IF(A68="値引き",T68,IF($C68="","",IF($D68="","",ROUND(F68*$D68,0)+$Q68)))))))),"")</f>
        <v/>
      </c>
      <c r="H68" s="237" t="str">
        <f t="shared" si="0"/>
        <v/>
      </c>
      <c r="I68" s="235"/>
      <c r="J68" s="238" t="str">
        <f ca="1">IFERROR(IF($A68="非課税・不課税取引計",SUMIFS(J$9:J67,$N$9:$N67,"非・不")+$R68,IF(AND(A68="小計",COUNTIF($A$9:A67,"小計")&lt;1),SUM($J$9:J67)+R68,IF(AND(A68="小計",COUNTIF($A$9:A67,"小計")&gt;=1),SUM(OFFSET($J$8,LARGE($V$9:V67,1)+1,0,LARGE($V$9:V68,1)-LARGE($V$9:V67,1)-1,1))+R68,IF($A68="１０％対象計",SUMIFS(J$9:J67,$N$9:$N67,"")+$R68-SUMIFS(J$9:J67,$A$9:$A67,"非課税・不課税取引計")-SUMIFS(J$9:J67,$A$9:$A67,"小計")-SUMIFS(J$9:J67,$A$9:$A67,"１０％消費税計")-SUMIFS(J$9:J67,$A$9:$A67,"１０％対象計"),IF($A68="１０％消費税計",ROUND(SUMIFS(J$9:J67,$A$9:$A67,"１０％対象計")/COUNTIF($A$9:$A67,"１０％対象計")*0.1,0)+$R68,IF(A68="値引き",U68,IF($C68="","",IF($D68="","",ROUND(I68*$D68,0)+$R68)))))))),"")</f>
        <v/>
      </c>
      <c r="K68" s="239" t="str">
        <f t="shared" si="1"/>
        <v/>
      </c>
      <c r="L68" s="240" t="str">
        <f t="shared" si="2"/>
        <v/>
      </c>
      <c r="M68" s="234" t="str">
        <f ca="1">IFERROR(IF($A68="非課税・不課税取引計",SUMIFS(M$9:M67,$N$9:$N67,"非・不")+$S68,IF(AND(A68="小計",COUNTIF($A$9:A67,"小計")&lt;1),SUM($M$9:M67)+S68,IF(AND(A68="小計",COUNTIF($A$9:A67,"小計")&gt;=1),SUM(OFFSET($M$8,LARGE($V$9:V67,1)+1,0,LARGE($V$9:V68,1)-LARGE($V$9:V67,1)-1,1))+S68,IF($A68="１０％対象計",SUMIFS(M$9:M67,$N$9:$N67,"")+$S68-SUMIFS(M$9:M67,$A$9:$A67,"非課税・不課税取引計")-SUMIFS(M$9:M67,$A$9:$A67,"小計")-SUMIFS(M$9:M67,$A$9:$A67,"１０％消費税計")-SUMIFS(M$9:M67,$A$9:$A67,"１０％対象計"),IF($A68="１０％消費税計",ROUND(SUMIFS(M$9:M67,$A$9:$A67,"１０％対象計")/COUNTIF($A$9:$A67,"１０％対象計")*0.1,0)+$S68,IF(A68="値引き",E68-G68-J68+S68,IF($C68="","",IF($D68="","",E68-G68-J68+$S68)))))))),"")</f>
        <v/>
      </c>
      <c r="N68" s="241"/>
      <c r="O68" s="242"/>
      <c r="P68" s="248"/>
      <c r="Q68" s="249"/>
      <c r="R68" s="249"/>
      <c r="S68" s="250"/>
      <c r="T68" s="252"/>
      <c r="U68" s="253"/>
      <c r="V68" s="214" t="str">
        <f t="shared" si="3"/>
        <v/>
      </c>
    </row>
    <row r="69" spans="1:22" ht="19.899999999999999" customHeight="1">
      <c r="A69" s="230"/>
      <c r="B69" s="231"/>
      <c r="C69" s="232"/>
      <c r="D69" s="233"/>
      <c r="E69" s="247" t="str">
        <f ca="1">IFERROR(IF(A69="１０％対象計",SUMIFS($E$9:E68,$N$9:N68,""),IF(A69="非課税・不課税取引計",SUMIFS($E$9:E68,$N$9:N68,"非・不")+P69,IF(A69="8％(軽減)対象計",SUMIFS($E$9:E68,$N$9:N68,"※")+P69,IF(AND(A69="小計",COUNTIF($A$9:A68,"小計")&lt;1),SUM($E$9:E68)+P69,IF(AND(A69="小計",COUNTIF($A$9:A68,"小計")&gt;=1),SUM(OFFSET($E$8,LARGE($V$9:V68,1)+1,0,LARGE($V$9:V69,1)-LARGE($V$9:V68,1)-1,1))+P69,IF(A69="8％対象計",SUMIFS($E$9:E68,$N$9:N68,"")+P69-SUMIFS($E$9:E68,$A$9:A68,"非課税・不課税取引計")-SUMIFS($E$9:E68,$A$9:A68,"小計")-SUMIFS($E$9:E68,$A$9:A68,"8％消費税計")-SUMIFS($E$9:E68,$A$9:A68,"8％対象計")-SUMIFS($E$9:E68,$A$9:A68,"8％(軽減)消費税計")-SUMIFS($E$9:E68,$A$9:A68,"8％(軽減)対象計"),IF(A69="8％消費税計",ROUND(SUMIFS($E$9:E68,$A$9:A68,"8％(軽減)対象計")/COUNTIF($A$9:A68,"8％(軽減)対象計")*0.08,0)+P69,IF(A69="8％消費税計",ROUND(SUMIFS($E$9:E68,$A$9:A68,"8％対象計")/COUNTIF($A$9:A68,"8％対象計")*0.08,0)+P69,IF(AND(A69="値引き",C69="",D69=""),0+P69,IF(C69="","",IF(D69="","",ROUND(C69*D69,0)+P69))))))))))),"")</f>
        <v/>
      </c>
      <c r="F69" s="235"/>
      <c r="G69" s="236" t="str">
        <f ca="1">IFERROR(IF($A69="非課税・不課税取引計",SUMIFS(G$9:G68,$N$9:$N68,"非・不")+$Q69,IF(AND(A69="小計",COUNTIF($A$9:A68,"小計")&lt;1),SUM($G$9:G68)+Q69,IF(AND(A69="小計",COUNTIF($A$9:A68,"小計")&gt;=1),SUM(OFFSET($G$8,LARGE($V$9:V68,1)+1,0,LARGE($V$9:V69,1)-LARGE($V$9:V68,1)-1,1))+Q69,IF($A69="１０％対象計",SUMIFS(G$9:G68,$N$9:$N68,"")+$Q69-SUMIFS(G$9:G68,$A$9:$A68,"非課税・不課税取引計")-SUMIFS(G$9:G68,$A$9:$A68,"小計")-SUMIFS(G$9:G68,$A$9:$A68,"１０％消費税計")-SUMIFS(G$9:G68,$A$9:$A68,"１０％対象計"),IF($A69="１０％消費税計",ROUND(SUMIFS(G$9:G68,$A$9:$A68,"１０％対象計")/COUNTIF($A$9:$A68,"１０％対象計")*0.1,0)+$Q69,IF(A69="値引き",T69,IF($C69="","",IF($D69="","",ROUND(F69*$D69,0)+$Q69)))))))),"")</f>
        <v/>
      </c>
      <c r="H69" s="237" t="str">
        <f t="shared" si="0"/>
        <v/>
      </c>
      <c r="I69" s="235"/>
      <c r="J69" s="238" t="str">
        <f ca="1">IFERROR(IF($A69="非課税・不課税取引計",SUMIFS(J$9:J68,$N$9:$N68,"非・不")+$R69,IF(AND(A69="小計",COUNTIF($A$9:A68,"小計")&lt;1),SUM($J$9:J68)+R69,IF(AND(A69="小計",COUNTIF($A$9:A68,"小計")&gt;=1),SUM(OFFSET($J$8,LARGE($V$9:V68,1)+1,0,LARGE($V$9:V69,1)-LARGE($V$9:V68,1)-1,1))+R69,IF($A69="１０％対象計",SUMIFS(J$9:J68,$N$9:$N68,"")+$R69-SUMIFS(J$9:J68,$A$9:$A68,"非課税・不課税取引計")-SUMIFS(J$9:J68,$A$9:$A68,"小計")-SUMIFS(J$9:J68,$A$9:$A68,"１０％消費税計")-SUMIFS(J$9:J68,$A$9:$A68,"１０％対象計"),IF($A69="１０％消費税計",ROUND(SUMIFS(J$9:J68,$A$9:$A68,"１０％対象計")/COUNTIF($A$9:$A68,"１０％対象計")*0.1,0)+$R69,IF(A69="値引き",U69,IF($C69="","",IF($D69="","",ROUND(I69*$D69,0)+$R69)))))))),"")</f>
        <v/>
      </c>
      <c r="K69" s="239" t="str">
        <f t="shared" si="1"/>
        <v/>
      </c>
      <c r="L69" s="240" t="str">
        <f t="shared" si="2"/>
        <v/>
      </c>
      <c r="M69" s="234" t="str">
        <f ca="1">IFERROR(IF($A69="非課税・不課税取引計",SUMIFS(M$9:M68,$N$9:$N68,"非・不")+$S69,IF(AND(A69="小計",COUNTIF($A$9:A68,"小計")&lt;1),SUM($M$9:M68)+S69,IF(AND(A69="小計",COUNTIF($A$9:A68,"小計")&gt;=1),SUM(OFFSET($M$8,LARGE($V$9:V68,1)+1,0,LARGE($V$9:V69,1)-LARGE($V$9:V68,1)-1,1))+S69,IF($A69="１０％対象計",SUMIFS(M$9:M68,$N$9:$N68,"")+$S69-SUMIFS(M$9:M68,$A$9:$A68,"非課税・不課税取引計")-SUMIFS(M$9:M68,$A$9:$A68,"小計")-SUMIFS(M$9:M68,$A$9:$A68,"１０％消費税計")-SUMIFS(M$9:M68,$A$9:$A68,"１０％対象計"),IF($A69="１０％消費税計",ROUND(SUMIFS(M$9:M68,$A$9:$A68,"１０％対象計")/COUNTIF($A$9:$A68,"１０％対象計")*0.1,0)+$S69,IF(A69="値引き",E69-G69-J69+S69,IF($C69="","",IF($D69="","",E69-G69-J69+$S69)))))))),"")</f>
        <v/>
      </c>
      <c r="N69" s="241"/>
      <c r="O69" s="242"/>
      <c r="P69" s="248"/>
      <c r="Q69" s="249"/>
      <c r="R69" s="249"/>
      <c r="S69" s="250"/>
      <c r="T69" s="252"/>
      <c r="U69" s="253"/>
      <c r="V69" s="214" t="str">
        <f t="shared" si="3"/>
        <v/>
      </c>
    </row>
    <row r="70" spans="1:22" ht="19.899999999999999" customHeight="1">
      <c r="A70" s="230"/>
      <c r="B70" s="231"/>
      <c r="C70" s="232"/>
      <c r="D70" s="233"/>
      <c r="E70" s="247" t="str">
        <f ca="1">IFERROR(IF(A70="１０％対象計",SUMIFS($E$9:E69,$N$9:N69,""),IF(A70="非課税・不課税取引計",SUMIFS($E$9:E69,$N$9:N69,"非・不")+P70,IF(A70="8％(軽減)対象計",SUMIFS($E$9:E69,$N$9:N69,"※")+P70,IF(AND(A70="小計",COUNTIF($A$9:A69,"小計")&lt;1),SUM($E$9:E69)+P70,IF(AND(A70="小計",COUNTIF($A$9:A69,"小計")&gt;=1),SUM(OFFSET($E$8,LARGE($V$9:V69,1)+1,0,LARGE($V$9:V70,1)-LARGE($V$9:V69,1)-1,1))+P70,IF(A70="8％対象計",SUMIFS($E$9:E69,$N$9:N69,"")+P70-SUMIFS($E$9:E69,$A$9:A69,"非課税・不課税取引計")-SUMIFS($E$9:E69,$A$9:A69,"小計")-SUMIFS($E$9:E69,$A$9:A69,"8％消費税計")-SUMIFS($E$9:E69,$A$9:A69,"8％対象計")-SUMIFS($E$9:E69,$A$9:A69,"8％(軽減)消費税計")-SUMIFS($E$9:E69,$A$9:A69,"8％(軽減)対象計"),IF(A70="8％消費税計",ROUND(SUMIFS($E$9:E69,$A$9:A69,"8％(軽減)対象計")/COUNTIF($A$9:A69,"8％(軽減)対象計")*0.08,0)+P70,IF(A70="8％消費税計",ROUND(SUMIFS($E$9:E69,$A$9:A69,"8％対象計")/COUNTIF($A$9:A69,"8％対象計")*0.08,0)+P70,IF(AND(A70="値引き",C70="",D70=""),0+P70,IF(C70="","",IF(D70="","",ROUND(C70*D70,0)+P70))))))))))),"")</f>
        <v/>
      </c>
      <c r="F70" s="235"/>
      <c r="G70" s="236" t="str">
        <f ca="1">IFERROR(IF($A70="非課税・不課税取引計",SUMIFS(G$9:G69,$N$9:$N69,"非・不")+$Q70,IF(AND(A70="小計",COUNTIF($A$9:A69,"小計")&lt;1),SUM($G$9:G69)+Q70,IF(AND(A70="小計",COUNTIF($A$9:A69,"小計")&gt;=1),SUM(OFFSET($G$8,LARGE($V$9:V69,1)+1,0,LARGE($V$9:V70,1)-LARGE($V$9:V69,1)-1,1))+Q70,IF($A70="１０％対象計",SUMIFS(G$9:G69,$N$9:$N69,"")+$Q70-SUMIFS(G$9:G69,$A$9:$A69,"非課税・不課税取引計")-SUMIFS(G$9:G69,$A$9:$A69,"小計")-SUMIFS(G$9:G69,$A$9:$A69,"１０％消費税計")-SUMIFS(G$9:G69,$A$9:$A69,"１０％対象計"),IF($A70="１０％消費税計",ROUND(SUMIFS(G$9:G69,$A$9:$A69,"１０％対象計")/COUNTIF($A$9:$A69,"１０％対象計")*0.1,0)+$Q70,IF(A70="値引き",T70,IF($C70="","",IF($D70="","",ROUND(F70*$D70,0)+$Q70)))))))),"")</f>
        <v/>
      </c>
      <c r="H70" s="237" t="str">
        <f t="shared" si="0"/>
        <v/>
      </c>
      <c r="I70" s="235"/>
      <c r="J70" s="238" t="str">
        <f ca="1">IFERROR(IF($A70="非課税・不課税取引計",SUMIFS(J$9:J69,$N$9:$N69,"非・不")+$R70,IF(AND(A70="小計",COUNTIF($A$9:A69,"小計")&lt;1),SUM($J$9:J69)+R70,IF(AND(A70="小計",COUNTIF($A$9:A69,"小計")&gt;=1),SUM(OFFSET($J$8,LARGE($V$9:V69,1)+1,0,LARGE($V$9:V70,1)-LARGE($V$9:V69,1)-1,1))+R70,IF($A70="１０％対象計",SUMIFS(J$9:J69,$N$9:$N69,"")+$R70-SUMIFS(J$9:J69,$A$9:$A69,"非課税・不課税取引計")-SUMIFS(J$9:J69,$A$9:$A69,"小計")-SUMIFS(J$9:J69,$A$9:$A69,"１０％消費税計")-SUMIFS(J$9:J69,$A$9:$A69,"１０％対象計"),IF($A70="１０％消費税計",ROUND(SUMIFS(J$9:J69,$A$9:$A69,"１０％対象計")/COUNTIF($A$9:$A69,"１０％対象計")*0.1,0)+$R70,IF(A70="値引き",U70,IF($C70="","",IF($D70="","",ROUND(I70*$D70,0)+$R70)))))))),"")</f>
        <v/>
      </c>
      <c r="K70" s="239" t="str">
        <f t="shared" si="1"/>
        <v/>
      </c>
      <c r="L70" s="240" t="str">
        <f t="shared" si="2"/>
        <v/>
      </c>
      <c r="M70" s="234" t="str">
        <f ca="1">IFERROR(IF($A70="非課税・不課税取引計",SUMIFS(M$9:M69,$N$9:$N69,"非・不")+$S70,IF(AND(A70="小計",COUNTIF($A$9:A69,"小計")&lt;1),SUM($M$9:M69)+S70,IF(AND(A70="小計",COUNTIF($A$9:A69,"小計")&gt;=1),SUM(OFFSET($M$8,LARGE($V$9:V69,1)+1,0,LARGE($V$9:V70,1)-LARGE($V$9:V69,1)-1,1))+S70,IF($A70="１０％対象計",SUMIFS(M$9:M69,$N$9:$N69,"")+$S70-SUMIFS(M$9:M69,$A$9:$A69,"非課税・不課税取引計")-SUMIFS(M$9:M69,$A$9:$A69,"小計")-SUMIFS(M$9:M69,$A$9:$A69,"１０％消費税計")-SUMIFS(M$9:M69,$A$9:$A69,"１０％対象計"),IF($A70="１０％消費税計",ROUND(SUMIFS(M$9:M69,$A$9:$A69,"１０％対象計")/COUNTIF($A$9:$A69,"１０％対象計")*0.1,0)+$S70,IF(A70="値引き",E70-G70-J70+S70,IF($C70="","",IF($D70="","",E70-G70-J70+$S70)))))))),"")</f>
        <v/>
      </c>
      <c r="N70" s="241"/>
      <c r="O70" s="242"/>
      <c r="P70" s="248"/>
      <c r="Q70" s="249"/>
      <c r="R70" s="249"/>
      <c r="S70" s="250"/>
      <c r="T70" s="252"/>
      <c r="U70" s="253"/>
      <c r="V70" s="214" t="str">
        <f t="shared" si="3"/>
        <v/>
      </c>
    </row>
    <row r="71" spans="1:22" ht="19.899999999999999" customHeight="1">
      <c r="A71" s="230"/>
      <c r="B71" s="231"/>
      <c r="C71" s="232"/>
      <c r="D71" s="233"/>
      <c r="E71" s="247" t="str">
        <f ca="1">IFERROR(IF(A71="１０％対象計",SUMIFS($E$9:E70,$N$9:N70,""),IF(A71="非課税・不課税取引計",SUMIFS($E$9:E70,$N$9:N70,"非・不")+P71,IF(A71="8％(軽減)対象計",SUMIFS($E$9:E70,$N$9:N70,"※")+P71,IF(AND(A71="小計",COUNTIF($A$9:A70,"小計")&lt;1),SUM($E$9:E70)+P71,IF(AND(A71="小計",COUNTIF($A$9:A70,"小計")&gt;=1),SUM(OFFSET($E$8,LARGE($V$9:V70,1)+1,0,LARGE($V$9:V71,1)-LARGE($V$9:V70,1)-1,1))+P71,IF(A71="8％対象計",SUMIFS($E$9:E70,$N$9:N70,"")+P71-SUMIFS($E$9:E70,$A$9:A70,"非課税・不課税取引計")-SUMIFS($E$9:E70,$A$9:A70,"小計")-SUMIFS($E$9:E70,$A$9:A70,"8％消費税計")-SUMIFS($E$9:E70,$A$9:A70,"8％対象計")-SUMIFS($E$9:E70,$A$9:A70,"8％(軽減)消費税計")-SUMIFS($E$9:E70,$A$9:A70,"8％(軽減)対象計"),IF(A71="8％消費税計",ROUND(SUMIFS($E$9:E70,$A$9:A70,"8％(軽減)対象計")/COUNTIF($A$9:A70,"8％(軽減)対象計")*0.08,0)+P71,IF(A71="8％消費税計",ROUND(SUMIFS($E$9:E70,$A$9:A70,"8％対象計")/COUNTIF($A$9:A70,"8％対象計")*0.08,0)+P71,IF(AND(A71="値引き",C71="",D71=""),0+P71,IF(C71="","",IF(D71="","",ROUND(C71*D71,0)+P71))))))))))),"")</f>
        <v/>
      </c>
      <c r="F71" s="235"/>
      <c r="G71" s="236" t="str">
        <f ca="1">IFERROR(IF($A71="非課税・不課税取引計",SUMIFS(G$9:G70,$N$9:$N70,"非・不")+$Q71,IF(AND(A71="小計",COUNTIF($A$9:A70,"小計")&lt;1),SUM($G$9:G70)+Q71,IF(AND(A71="小計",COUNTIF($A$9:A70,"小計")&gt;=1),SUM(OFFSET($G$8,LARGE($V$9:V70,1)+1,0,LARGE($V$9:V71,1)-LARGE($V$9:V70,1)-1,1))+Q71,IF($A71="１０％対象計",SUMIFS(G$9:G70,$N$9:$N70,"")+$Q71-SUMIFS(G$9:G70,$A$9:$A70,"非課税・不課税取引計")-SUMIFS(G$9:G70,$A$9:$A70,"小計")-SUMIFS(G$9:G70,$A$9:$A70,"１０％消費税計")-SUMIFS(G$9:G70,$A$9:$A70,"１０％対象計"),IF($A71="１０％消費税計",ROUND(SUMIFS(G$9:G70,$A$9:$A70,"１０％対象計")/COUNTIF($A$9:$A70,"１０％対象計")*0.1,0)+$Q71,IF(A71="値引き",T71,IF($C71="","",IF($D71="","",ROUND(F71*$D71,0)+$Q71)))))))),"")</f>
        <v/>
      </c>
      <c r="H71" s="237" t="str">
        <f t="shared" si="0"/>
        <v/>
      </c>
      <c r="I71" s="235"/>
      <c r="J71" s="238" t="str">
        <f ca="1">IFERROR(IF($A71="非課税・不課税取引計",SUMIFS(J$9:J70,$N$9:$N70,"非・不")+$R71,IF(AND(A71="小計",COUNTIF($A$9:A70,"小計")&lt;1),SUM($J$9:J70)+R71,IF(AND(A71="小計",COUNTIF($A$9:A70,"小計")&gt;=1),SUM(OFFSET($J$8,LARGE($V$9:V70,1)+1,0,LARGE($V$9:V71,1)-LARGE($V$9:V70,1)-1,1))+R71,IF($A71="１０％対象計",SUMIFS(J$9:J70,$N$9:$N70,"")+$R71-SUMIFS(J$9:J70,$A$9:$A70,"非課税・不課税取引計")-SUMIFS(J$9:J70,$A$9:$A70,"小計")-SUMIFS(J$9:J70,$A$9:$A70,"１０％消費税計")-SUMIFS(J$9:J70,$A$9:$A70,"１０％対象計"),IF($A71="１０％消費税計",ROUND(SUMIFS(J$9:J70,$A$9:$A70,"１０％対象計")/COUNTIF($A$9:$A70,"１０％対象計")*0.1,0)+$R71,IF(A71="値引き",U71,IF($C71="","",IF($D71="","",ROUND(I71*$D71,0)+$R71)))))))),"")</f>
        <v/>
      </c>
      <c r="K71" s="239" t="str">
        <f t="shared" si="1"/>
        <v/>
      </c>
      <c r="L71" s="240" t="str">
        <f t="shared" si="2"/>
        <v/>
      </c>
      <c r="M71" s="234" t="str">
        <f ca="1">IFERROR(IF($A71="非課税・不課税取引計",SUMIFS(M$9:M70,$N$9:$N70,"非・不")+$S71,IF(AND(A71="小計",COUNTIF($A$9:A70,"小計")&lt;1),SUM($M$9:M70)+S71,IF(AND(A71="小計",COUNTIF($A$9:A70,"小計")&gt;=1),SUM(OFFSET($M$8,LARGE($V$9:V70,1)+1,0,LARGE($V$9:V71,1)-LARGE($V$9:V70,1)-1,1))+S71,IF($A71="１０％対象計",SUMIFS(M$9:M70,$N$9:$N70,"")+$S71-SUMIFS(M$9:M70,$A$9:$A70,"非課税・不課税取引計")-SUMIFS(M$9:M70,$A$9:$A70,"小計")-SUMIFS(M$9:M70,$A$9:$A70,"１０％消費税計")-SUMIFS(M$9:M70,$A$9:$A70,"１０％対象計"),IF($A71="１０％消費税計",ROUND(SUMIFS(M$9:M70,$A$9:$A70,"１０％対象計")/COUNTIF($A$9:$A70,"１０％対象計")*0.1,0)+$S71,IF(A71="値引き",E71-G71-J71+S71,IF($C71="","",IF($D71="","",E71-G71-J71+$S71)))))))),"")</f>
        <v/>
      </c>
      <c r="N71" s="241"/>
      <c r="O71" s="242"/>
      <c r="P71" s="248"/>
      <c r="Q71" s="249"/>
      <c r="R71" s="249"/>
      <c r="S71" s="250"/>
      <c r="T71" s="252"/>
      <c r="U71" s="253"/>
      <c r="V71" s="214" t="str">
        <f t="shared" si="3"/>
        <v/>
      </c>
    </row>
    <row r="72" spans="1:22" ht="19.899999999999999" customHeight="1">
      <c r="A72" s="230"/>
      <c r="B72" s="231"/>
      <c r="C72" s="232"/>
      <c r="D72" s="233"/>
      <c r="E72" s="247" t="str">
        <f ca="1">IFERROR(IF(A72="１０％対象計",SUMIFS($E$9:E71,$N$9:N71,""),IF(A72="非課税・不課税取引計",SUMIFS($E$9:E71,$N$9:N71,"非・不")+P72,IF(A72="8％(軽減)対象計",SUMIFS($E$9:E71,$N$9:N71,"※")+P72,IF(AND(A72="小計",COUNTIF($A$9:A71,"小計")&lt;1),SUM($E$9:E71)+P72,IF(AND(A72="小計",COUNTIF($A$9:A71,"小計")&gt;=1),SUM(OFFSET($E$8,LARGE($V$9:V71,1)+1,0,LARGE($V$9:V72,1)-LARGE($V$9:V71,1)-1,1))+P72,IF(A72="8％対象計",SUMIFS($E$9:E71,$N$9:N71,"")+P72-SUMIFS($E$9:E71,$A$9:A71,"非課税・不課税取引計")-SUMIFS($E$9:E71,$A$9:A71,"小計")-SUMIFS($E$9:E71,$A$9:A71,"8％消費税計")-SUMIFS($E$9:E71,$A$9:A71,"8％対象計")-SUMIFS($E$9:E71,$A$9:A71,"8％(軽減)消費税計")-SUMIFS($E$9:E71,$A$9:A71,"8％(軽減)対象計"),IF(A72="8％消費税計",ROUND(SUMIFS($E$9:E71,$A$9:A71,"8％(軽減)対象計")/COUNTIF($A$9:A71,"8％(軽減)対象計")*0.08,0)+P72,IF(A72="8％消費税計",ROUND(SUMIFS($E$9:E71,$A$9:A71,"8％対象計")/COUNTIF($A$9:A71,"8％対象計")*0.08,0)+P72,IF(AND(A72="値引き",C72="",D72=""),0+P72,IF(C72="","",IF(D72="","",ROUND(C72*D72,0)+P72))))))))))),"")</f>
        <v/>
      </c>
      <c r="F72" s="235"/>
      <c r="G72" s="236" t="str">
        <f ca="1">IFERROR(IF($A72="非課税・不課税取引計",SUMIFS(G$9:G71,$N$9:$N71,"非・不")+$Q72,IF(AND(A72="小計",COUNTIF($A$9:A71,"小計")&lt;1),SUM($G$9:G71)+Q72,IF(AND(A72="小計",COUNTIF($A$9:A71,"小計")&gt;=1),SUM(OFFSET($G$8,LARGE($V$9:V71,1)+1,0,LARGE($V$9:V72,1)-LARGE($V$9:V71,1)-1,1))+Q72,IF($A72="１０％対象計",SUMIFS(G$9:G71,$N$9:$N71,"")+$Q72-SUMIFS(G$9:G71,$A$9:$A71,"非課税・不課税取引計")-SUMIFS(G$9:G71,$A$9:$A71,"小計")-SUMIFS(G$9:G71,$A$9:$A71,"１０％消費税計")-SUMIFS(G$9:G71,$A$9:$A71,"１０％対象計"),IF($A72="１０％消費税計",ROUND(SUMIFS(G$9:G71,$A$9:$A71,"１０％対象計")/COUNTIF($A$9:$A71,"１０％対象計")*0.1,0)+$Q72,IF(A72="値引き",T72,IF($C72="","",IF($D72="","",ROUND(F72*$D72,0)+$Q72)))))))),"")</f>
        <v/>
      </c>
      <c r="H72" s="237" t="str">
        <f t="shared" si="0"/>
        <v/>
      </c>
      <c r="I72" s="235"/>
      <c r="J72" s="238" t="str">
        <f ca="1">IFERROR(IF($A72="非課税・不課税取引計",SUMIFS(J$9:J71,$N$9:$N71,"非・不")+$R72,IF(AND(A72="小計",COUNTIF($A$9:A71,"小計")&lt;1),SUM($J$9:J71)+R72,IF(AND(A72="小計",COUNTIF($A$9:A71,"小計")&gt;=1),SUM(OFFSET($J$8,LARGE($V$9:V71,1)+1,0,LARGE($V$9:V72,1)-LARGE($V$9:V71,1)-1,1))+R72,IF($A72="１０％対象計",SUMIFS(J$9:J71,$N$9:$N71,"")+$R72-SUMIFS(J$9:J71,$A$9:$A71,"非課税・不課税取引計")-SUMIFS(J$9:J71,$A$9:$A71,"小計")-SUMIFS(J$9:J71,$A$9:$A71,"１０％消費税計")-SUMIFS(J$9:J71,$A$9:$A71,"１０％対象計"),IF($A72="１０％消費税計",ROUND(SUMIFS(J$9:J71,$A$9:$A71,"１０％対象計")/COUNTIF($A$9:$A71,"１０％対象計")*0.1,0)+$R72,IF(A72="値引き",U72,IF($C72="","",IF($D72="","",ROUND(I72*$D72,0)+$R72)))))))),"")</f>
        <v/>
      </c>
      <c r="K72" s="239" t="str">
        <f t="shared" si="1"/>
        <v/>
      </c>
      <c r="L72" s="240" t="str">
        <f t="shared" si="2"/>
        <v/>
      </c>
      <c r="M72" s="234" t="str">
        <f ca="1">IFERROR(IF($A72="非課税・不課税取引計",SUMIFS(M$9:M71,$N$9:$N71,"非・不")+$S72,IF(AND(A72="小計",COUNTIF($A$9:A71,"小計")&lt;1),SUM($M$9:M71)+S72,IF(AND(A72="小計",COUNTIF($A$9:A71,"小計")&gt;=1),SUM(OFFSET($M$8,LARGE($V$9:V71,1)+1,0,LARGE($V$9:V72,1)-LARGE($V$9:V71,1)-1,1))+S72,IF($A72="１０％対象計",SUMIFS(M$9:M71,$N$9:$N71,"")+$S72-SUMIFS(M$9:M71,$A$9:$A71,"非課税・不課税取引計")-SUMIFS(M$9:M71,$A$9:$A71,"小計")-SUMIFS(M$9:M71,$A$9:$A71,"１０％消費税計")-SUMIFS(M$9:M71,$A$9:$A71,"１０％対象計"),IF($A72="１０％消費税計",ROUND(SUMIFS(M$9:M71,$A$9:$A71,"１０％対象計")/COUNTIF($A$9:$A71,"１０％対象計")*0.1,0)+$S72,IF(A72="値引き",E72-G72-J72+S72,IF($C72="","",IF($D72="","",E72-G72-J72+$S72)))))))),"")</f>
        <v/>
      </c>
      <c r="N72" s="241"/>
      <c r="O72" s="242"/>
      <c r="P72" s="248"/>
      <c r="Q72" s="249"/>
      <c r="R72" s="249"/>
      <c r="S72" s="250"/>
      <c r="T72" s="252"/>
      <c r="U72" s="253"/>
      <c r="V72" s="214" t="str">
        <f t="shared" si="3"/>
        <v/>
      </c>
    </row>
    <row r="73" spans="1:22" ht="19.899999999999999" customHeight="1">
      <c r="A73" s="230"/>
      <c r="B73" s="231"/>
      <c r="C73" s="232"/>
      <c r="D73" s="233"/>
      <c r="E73" s="247" t="str">
        <f ca="1">IFERROR(IF(A73="１０％対象計",SUMIFS($E$9:E72,$N$9:N72,""),IF(A73="非課税・不課税取引計",SUMIFS($E$9:E72,$N$9:N72,"非・不")+P73,IF(A73="8％(軽減)対象計",SUMIFS($E$9:E72,$N$9:N72,"※")+P73,IF(AND(A73="小計",COUNTIF($A$9:A72,"小計")&lt;1),SUM($E$9:E72)+P73,IF(AND(A73="小計",COUNTIF($A$9:A72,"小計")&gt;=1),SUM(OFFSET($E$8,LARGE($V$9:V72,1)+1,0,LARGE($V$9:V73,1)-LARGE($V$9:V72,1)-1,1))+P73,IF(A73="8％対象計",SUMIFS($E$9:E72,$N$9:N72,"")+P73-SUMIFS($E$9:E72,$A$9:A72,"非課税・不課税取引計")-SUMIFS($E$9:E72,$A$9:A72,"小計")-SUMIFS($E$9:E72,$A$9:A72,"8％消費税計")-SUMIFS($E$9:E72,$A$9:A72,"8％対象計")-SUMIFS($E$9:E72,$A$9:A72,"8％(軽減)消費税計")-SUMIFS($E$9:E72,$A$9:A72,"8％(軽減)対象計"),IF(A73="8％消費税計",ROUND(SUMIFS($E$9:E72,$A$9:A72,"8％(軽減)対象計")/COUNTIF($A$9:A72,"8％(軽減)対象計")*0.08,0)+P73,IF(A73="8％消費税計",ROUND(SUMIFS($E$9:E72,$A$9:A72,"8％対象計")/COUNTIF($A$9:A72,"8％対象計")*0.08,0)+P73,IF(AND(A73="値引き",C73="",D73=""),0+P73,IF(C73="","",IF(D73="","",ROUND(C73*D73,0)+P73))))))))))),"")</f>
        <v/>
      </c>
      <c r="F73" s="235"/>
      <c r="G73" s="236" t="str">
        <f ca="1">IFERROR(IF($A73="非課税・不課税取引計",SUMIFS(G$9:G72,$N$9:$N72,"非・不")+$Q73,IF(AND(A73="小計",COUNTIF($A$9:A72,"小計")&lt;1),SUM($G$9:G72)+Q73,IF(AND(A73="小計",COUNTIF($A$9:A72,"小計")&gt;=1),SUM(OFFSET($G$8,LARGE($V$9:V72,1)+1,0,LARGE($V$9:V73,1)-LARGE($V$9:V72,1)-1,1))+Q73,IF($A73="１０％対象計",SUMIFS(G$9:G72,$N$9:$N72,"")+$Q73-SUMIFS(G$9:G72,$A$9:$A72,"非課税・不課税取引計")-SUMIFS(G$9:G72,$A$9:$A72,"小計")-SUMIFS(G$9:G72,$A$9:$A72,"１０％消費税計")-SUMIFS(G$9:G72,$A$9:$A72,"１０％対象計"),IF($A73="１０％消費税計",ROUND(SUMIFS(G$9:G72,$A$9:$A72,"１０％対象計")/COUNTIF($A$9:$A72,"１０％対象計")*0.1,0)+$Q73,IF(A73="値引き",T73,IF($C73="","",IF($D73="","",ROUND(F73*$D73,0)+$Q73)))))))),"")</f>
        <v/>
      </c>
      <c r="H73" s="237" t="str">
        <f t="shared" ref="H73:H136" si="4">IF(C73="","",IF(D73="","",F73/$C73))</f>
        <v/>
      </c>
      <c r="I73" s="235"/>
      <c r="J73" s="238" t="str">
        <f ca="1">IFERROR(IF($A73="非課税・不課税取引計",SUMIFS(J$9:J72,$N$9:$N72,"非・不")+$R73,IF(AND(A73="小計",COUNTIF($A$9:A72,"小計")&lt;1),SUM($J$9:J72)+R73,IF(AND(A73="小計",COUNTIF($A$9:A72,"小計")&gt;=1),SUM(OFFSET($J$8,LARGE($V$9:V72,1)+1,0,LARGE($V$9:V73,1)-LARGE($V$9:V72,1)-1,1))+R73,IF($A73="１０％対象計",SUMIFS(J$9:J72,$N$9:$N72,"")+$R73-SUMIFS(J$9:J72,$A$9:$A72,"非課税・不課税取引計")-SUMIFS(J$9:J72,$A$9:$A72,"小計")-SUMIFS(J$9:J72,$A$9:$A72,"１０％消費税計")-SUMIFS(J$9:J72,$A$9:$A72,"１０％対象計"),IF($A73="１０％消費税計",ROUND(SUMIFS(J$9:J72,$A$9:$A72,"１０％対象計")/COUNTIF($A$9:$A72,"１０％対象計")*0.1,0)+$R73,IF(A73="値引き",U73,IF($C73="","",IF($D73="","",ROUND(I73*$D73,0)+$R73)))))))),"")</f>
        <v/>
      </c>
      <c r="K73" s="239" t="str">
        <f t="shared" ref="K73:K136" si="5">IF(C73="","",IF(D73="","",I73/$C73))</f>
        <v/>
      </c>
      <c r="L73" s="240" t="str">
        <f t="shared" ref="L73:L136" si="6">IF(C73="","",IF(D73="","",C73-F73-I73))</f>
        <v/>
      </c>
      <c r="M73" s="234" t="str">
        <f ca="1">IFERROR(IF($A73="非課税・不課税取引計",SUMIFS(M$9:M72,$N$9:$N72,"非・不")+$S73,IF(AND(A73="小計",COUNTIF($A$9:A72,"小計")&lt;1),SUM($M$9:M72)+S73,IF(AND(A73="小計",COUNTIF($A$9:A72,"小計")&gt;=1),SUM(OFFSET($M$8,LARGE($V$9:V72,1)+1,0,LARGE($V$9:V73,1)-LARGE($V$9:V72,1)-1,1))+S73,IF($A73="１０％対象計",SUMIFS(M$9:M72,$N$9:$N72,"")+$S73-SUMIFS(M$9:M72,$A$9:$A72,"非課税・不課税取引計")-SUMIFS(M$9:M72,$A$9:$A72,"小計")-SUMIFS(M$9:M72,$A$9:$A72,"１０％消費税計")-SUMIFS(M$9:M72,$A$9:$A72,"１０％対象計"),IF($A73="１０％消費税計",ROUND(SUMIFS(M$9:M72,$A$9:$A72,"１０％対象計")/COUNTIF($A$9:$A72,"１０％対象計")*0.1,0)+$S73,IF(A73="値引き",E73-G73-J73+S73,IF($C73="","",IF($D73="","",E73-G73-J73+$S73)))))))),"")</f>
        <v/>
      </c>
      <c r="N73" s="241"/>
      <c r="O73" s="242"/>
      <c r="P73" s="248"/>
      <c r="Q73" s="249"/>
      <c r="R73" s="249"/>
      <c r="S73" s="250"/>
      <c r="T73" s="252"/>
      <c r="U73" s="253"/>
      <c r="V73" s="214" t="str">
        <f t="shared" si="3"/>
        <v/>
      </c>
    </row>
    <row r="74" spans="1:22" ht="19.899999999999999" customHeight="1">
      <c r="A74" s="230"/>
      <c r="B74" s="231"/>
      <c r="C74" s="232"/>
      <c r="D74" s="233"/>
      <c r="E74" s="247" t="str">
        <f ca="1">IFERROR(IF(A74="１０％対象計",SUMIFS($E$9:E73,$N$9:N73,""),IF(A74="非課税・不課税取引計",SUMIFS($E$9:E73,$N$9:N73,"非・不")+P74,IF(A74="8％(軽減)対象計",SUMIFS($E$9:E73,$N$9:N73,"※")+P74,IF(AND(A74="小計",COUNTIF($A$9:A73,"小計")&lt;1),SUM($E$9:E73)+P74,IF(AND(A74="小計",COUNTIF($A$9:A73,"小計")&gt;=1),SUM(OFFSET($E$8,LARGE($V$9:V73,1)+1,0,LARGE($V$9:V74,1)-LARGE($V$9:V73,1)-1,1))+P74,IF(A74="8％対象計",SUMIFS($E$9:E73,$N$9:N73,"")+P74-SUMIFS($E$9:E73,$A$9:A73,"非課税・不課税取引計")-SUMIFS($E$9:E73,$A$9:A73,"小計")-SUMIFS($E$9:E73,$A$9:A73,"8％消費税計")-SUMIFS($E$9:E73,$A$9:A73,"8％対象計")-SUMIFS($E$9:E73,$A$9:A73,"8％(軽減)消費税計")-SUMIFS($E$9:E73,$A$9:A73,"8％(軽減)対象計"),IF(A74="8％消費税計",ROUND(SUMIFS($E$9:E73,$A$9:A73,"8％(軽減)対象計")/COUNTIF($A$9:A73,"8％(軽減)対象計")*0.08,0)+P74,IF(A74="8％消費税計",ROUND(SUMIFS($E$9:E73,$A$9:A73,"8％対象計")/COUNTIF($A$9:A73,"8％対象計")*0.08,0)+P74,IF(AND(A74="値引き",C74="",D74=""),0+P74,IF(C74="","",IF(D74="","",ROUND(C74*D74,0)+P74))))))))))),"")</f>
        <v/>
      </c>
      <c r="F74" s="235"/>
      <c r="G74" s="236" t="str">
        <f ca="1">IFERROR(IF($A74="非課税・不課税取引計",SUMIFS(G$9:G73,$N$9:$N73,"非・不")+$Q74,IF(AND(A74="小計",COUNTIF($A$9:A73,"小計")&lt;1),SUM($G$9:G73)+Q74,IF(AND(A74="小計",COUNTIF($A$9:A73,"小計")&gt;=1),SUM(OFFSET($G$8,LARGE($V$9:V73,1)+1,0,LARGE($V$9:V74,1)-LARGE($V$9:V73,1)-1,1))+Q74,IF($A74="１０％対象計",SUMIFS(G$9:G73,$N$9:$N73,"")+$Q74-SUMIFS(G$9:G73,$A$9:$A73,"非課税・不課税取引計")-SUMIFS(G$9:G73,$A$9:$A73,"小計")-SUMIFS(G$9:G73,$A$9:$A73,"１０％消費税計")-SUMIFS(G$9:G73,$A$9:$A73,"１０％対象計"),IF($A74="１０％消費税計",ROUND(SUMIFS(G$9:G73,$A$9:$A73,"１０％対象計")/COUNTIF($A$9:$A73,"１０％対象計")*0.1,0)+$Q74,IF(A74="値引き",T74,IF($C74="","",IF($D74="","",ROUND(F74*$D74,0)+$Q74)))))))),"")</f>
        <v/>
      </c>
      <c r="H74" s="237" t="str">
        <f t="shared" si="4"/>
        <v/>
      </c>
      <c r="I74" s="235"/>
      <c r="J74" s="238" t="str">
        <f ca="1">IFERROR(IF($A74="非課税・不課税取引計",SUMIFS(J$9:J73,$N$9:$N73,"非・不")+$R74,IF(AND(A74="小計",COUNTIF($A$9:A73,"小計")&lt;1),SUM($J$9:J73)+R74,IF(AND(A74="小計",COUNTIF($A$9:A73,"小計")&gt;=1),SUM(OFFSET($J$8,LARGE($V$9:V73,1)+1,0,LARGE($V$9:V74,1)-LARGE($V$9:V73,1)-1,1))+R74,IF($A74="１０％対象計",SUMIFS(J$9:J73,$N$9:$N73,"")+$R74-SUMIFS(J$9:J73,$A$9:$A73,"非課税・不課税取引計")-SUMIFS(J$9:J73,$A$9:$A73,"小計")-SUMIFS(J$9:J73,$A$9:$A73,"１０％消費税計")-SUMIFS(J$9:J73,$A$9:$A73,"１０％対象計"),IF($A74="１０％消費税計",ROUND(SUMIFS(J$9:J73,$A$9:$A73,"１０％対象計")/COUNTIF($A$9:$A73,"１０％対象計")*0.1,0)+$R74,IF(A74="値引き",U74,IF($C74="","",IF($D74="","",ROUND(I74*$D74,0)+$R74)))))))),"")</f>
        <v/>
      </c>
      <c r="K74" s="239" t="str">
        <f t="shared" si="5"/>
        <v/>
      </c>
      <c r="L74" s="240" t="str">
        <f t="shared" si="6"/>
        <v/>
      </c>
      <c r="M74" s="234" t="str">
        <f ca="1">IFERROR(IF($A74="非課税・不課税取引計",SUMIFS(M$9:M73,$N$9:$N73,"非・不")+$S74,IF(AND(A74="小計",COUNTIF($A$9:A73,"小計")&lt;1),SUM($M$9:M73)+S74,IF(AND(A74="小計",COUNTIF($A$9:A73,"小計")&gt;=1),SUM(OFFSET($M$8,LARGE($V$9:V73,1)+1,0,LARGE($V$9:V74,1)-LARGE($V$9:V73,1)-1,1))+S74,IF($A74="１０％対象計",SUMIFS(M$9:M73,$N$9:$N73,"")+$S74-SUMIFS(M$9:M73,$A$9:$A73,"非課税・不課税取引計")-SUMIFS(M$9:M73,$A$9:$A73,"小計")-SUMIFS(M$9:M73,$A$9:$A73,"１０％消費税計")-SUMIFS(M$9:M73,$A$9:$A73,"１０％対象計"),IF($A74="１０％消費税計",ROUND(SUMIFS(M$9:M73,$A$9:$A73,"１０％対象計")/COUNTIF($A$9:$A73,"１０％対象計")*0.1,0)+$S74,IF(A74="値引き",E74-G74-J74+S74,IF($C74="","",IF($D74="","",E74-G74-J74+$S74)))))))),"")</f>
        <v/>
      </c>
      <c r="N74" s="241"/>
      <c r="O74" s="242"/>
      <c r="P74" s="248"/>
      <c r="Q74" s="249"/>
      <c r="R74" s="249"/>
      <c r="S74" s="250"/>
      <c r="T74" s="252"/>
      <c r="U74" s="253"/>
      <c r="V74" s="214" t="str">
        <f t="shared" si="3"/>
        <v/>
      </c>
    </row>
    <row r="75" spans="1:22" ht="19.899999999999999" customHeight="1">
      <c r="A75" s="230"/>
      <c r="B75" s="231"/>
      <c r="C75" s="232"/>
      <c r="D75" s="233"/>
      <c r="E75" s="247" t="str">
        <f ca="1">IFERROR(IF(A75="１０％対象計",SUMIFS($E$9:E74,$N$9:N74,""),IF(A75="非課税・不課税取引計",SUMIFS($E$9:E74,$N$9:N74,"非・不")+P75,IF(A75="8％(軽減)対象計",SUMIFS($E$9:E74,$N$9:N74,"※")+P75,IF(AND(A75="小計",COUNTIF($A$9:A74,"小計")&lt;1),SUM($E$9:E74)+P75,IF(AND(A75="小計",COUNTIF($A$9:A74,"小計")&gt;=1),SUM(OFFSET($E$8,LARGE($V$9:V74,1)+1,0,LARGE($V$9:V75,1)-LARGE($V$9:V74,1)-1,1))+P75,IF(A75="8％対象計",SUMIFS($E$9:E74,$N$9:N74,"")+P75-SUMIFS($E$9:E74,$A$9:A74,"非課税・不課税取引計")-SUMIFS($E$9:E74,$A$9:A74,"小計")-SUMIFS($E$9:E74,$A$9:A74,"8％消費税計")-SUMIFS($E$9:E74,$A$9:A74,"8％対象計")-SUMIFS($E$9:E74,$A$9:A74,"8％(軽減)消費税計")-SUMIFS($E$9:E74,$A$9:A74,"8％(軽減)対象計"),IF(A75="8％消費税計",ROUND(SUMIFS($E$9:E74,$A$9:A74,"8％(軽減)対象計")/COUNTIF($A$9:A74,"8％(軽減)対象計")*0.08,0)+P75,IF(A75="8％消費税計",ROUND(SUMIFS($E$9:E74,$A$9:A74,"8％対象計")/COUNTIF($A$9:A74,"8％対象計")*0.08,0)+P75,IF(AND(A75="値引き",C75="",D75=""),0+P75,IF(C75="","",IF(D75="","",ROUND(C75*D75,0)+P75))))))))))),"")</f>
        <v/>
      </c>
      <c r="F75" s="235"/>
      <c r="G75" s="236" t="str">
        <f ca="1">IFERROR(IF($A75="非課税・不課税取引計",SUMIFS(G$9:G74,$N$9:$N74,"非・不")+$Q75,IF(AND(A75="小計",COUNTIF($A$9:A74,"小計")&lt;1),SUM($G$9:G74)+Q75,IF(AND(A75="小計",COUNTIF($A$9:A74,"小計")&gt;=1),SUM(OFFSET($G$8,LARGE($V$9:V74,1)+1,0,LARGE($V$9:V75,1)-LARGE($V$9:V74,1)-1,1))+Q75,IF($A75="１０％対象計",SUMIFS(G$9:G74,$N$9:$N74,"")+$Q75-SUMIFS(G$9:G74,$A$9:$A74,"非課税・不課税取引計")-SUMIFS(G$9:G74,$A$9:$A74,"小計")-SUMIFS(G$9:G74,$A$9:$A74,"１０％消費税計")-SUMIFS(G$9:G74,$A$9:$A74,"１０％対象計"),IF($A75="１０％消費税計",ROUND(SUMIFS(G$9:G74,$A$9:$A74,"１０％対象計")/COUNTIF($A$9:$A74,"１０％対象計")*0.1,0)+$Q75,IF(A75="値引き",T75,IF($C75="","",IF($D75="","",ROUND(F75*$D75,0)+$Q75)))))))),"")</f>
        <v/>
      </c>
      <c r="H75" s="237" t="str">
        <f t="shared" si="4"/>
        <v/>
      </c>
      <c r="I75" s="235"/>
      <c r="J75" s="238" t="str">
        <f ca="1">IFERROR(IF($A75="非課税・不課税取引計",SUMIFS(J$9:J74,$N$9:$N74,"非・不")+$R75,IF(AND(A75="小計",COUNTIF($A$9:A74,"小計")&lt;1),SUM($J$9:J74)+R75,IF(AND(A75="小計",COUNTIF($A$9:A74,"小計")&gt;=1),SUM(OFFSET($J$8,LARGE($V$9:V74,1)+1,0,LARGE($V$9:V75,1)-LARGE($V$9:V74,1)-1,1))+R75,IF($A75="１０％対象計",SUMIFS(J$9:J74,$N$9:$N74,"")+$R75-SUMIFS(J$9:J74,$A$9:$A74,"非課税・不課税取引計")-SUMIFS(J$9:J74,$A$9:$A74,"小計")-SUMIFS(J$9:J74,$A$9:$A74,"１０％消費税計")-SUMIFS(J$9:J74,$A$9:$A74,"１０％対象計"),IF($A75="１０％消費税計",ROUND(SUMIFS(J$9:J74,$A$9:$A74,"１０％対象計")/COUNTIF($A$9:$A74,"１０％対象計")*0.1,0)+$R75,IF(A75="値引き",U75,IF($C75="","",IF($D75="","",ROUND(I75*$D75,0)+$R75)))))))),"")</f>
        <v/>
      </c>
      <c r="K75" s="239" t="str">
        <f t="shared" si="5"/>
        <v/>
      </c>
      <c r="L75" s="240" t="str">
        <f t="shared" si="6"/>
        <v/>
      </c>
      <c r="M75" s="234" t="str">
        <f ca="1">IFERROR(IF($A75="非課税・不課税取引計",SUMIFS(M$9:M74,$N$9:$N74,"非・不")+$S75,IF(AND(A75="小計",COUNTIF($A$9:A74,"小計")&lt;1),SUM($M$9:M74)+S75,IF(AND(A75="小計",COUNTIF($A$9:A74,"小計")&gt;=1),SUM(OFFSET($M$8,LARGE($V$9:V74,1)+1,0,LARGE($V$9:V75,1)-LARGE($V$9:V74,1)-1,1))+S75,IF($A75="１０％対象計",SUMIFS(M$9:M74,$N$9:$N74,"")+$S75-SUMIFS(M$9:M74,$A$9:$A74,"非課税・不課税取引計")-SUMIFS(M$9:M74,$A$9:$A74,"小計")-SUMIFS(M$9:M74,$A$9:$A74,"１０％消費税計")-SUMIFS(M$9:M74,$A$9:$A74,"１０％対象計"),IF($A75="１０％消費税計",ROUND(SUMIFS(M$9:M74,$A$9:$A74,"１０％対象計")/COUNTIF($A$9:$A74,"１０％対象計")*0.1,0)+$S75,IF(A75="値引き",E75-G75-J75+S75,IF($C75="","",IF($D75="","",E75-G75-J75+$S75)))))))),"")</f>
        <v/>
      </c>
      <c r="N75" s="241"/>
      <c r="O75" s="242"/>
      <c r="P75" s="248"/>
      <c r="Q75" s="249"/>
      <c r="R75" s="249"/>
      <c r="S75" s="250"/>
      <c r="T75" s="252"/>
      <c r="U75" s="253"/>
      <c r="V75" s="214" t="str">
        <f t="shared" ref="V75:V138" si="7">IF(A75="小計",ROW(A75)-6,"")</f>
        <v/>
      </c>
    </row>
    <row r="76" spans="1:22" ht="19.899999999999999" customHeight="1">
      <c r="A76" s="230"/>
      <c r="B76" s="231"/>
      <c r="C76" s="232"/>
      <c r="D76" s="233"/>
      <c r="E76" s="247" t="str">
        <f ca="1">IFERROR(IF(A76="１０％対象計",SUMIFS($E$9:E75,$N$9:N75,""),IF(A76="非課税・不課税取引計",SUMIFS($E$9:E75,$N$9:N75,"非・不")+P76,IF(A76="8％(軽減)対象計",SUMIFS($E$9:E75,$N$9:N75,"※")+P76,IF(AND(A76="小計",COUNTIF($A$9:A75,"小計")&lt;1),SUM($E$9:E75)+P76,IF(AND(A76="小計",COUNTIF($A$9:A75,"小計")&gt;=1),SUM(OFFSET($E$8,LARGE($V$9:V75,1)+1,0,LARGE($V$9:V76,1)-LARGE($V$9:V75,1)-1,1))+P76,IF(A76="8％対象計",SUMIFS($E$9:E75,$N$9:N75,"")+P76-SUMIFS($E$9:E75,$A$9:A75,"非課税・不課税取引計")-SUMIFS($E$9:E75,$A$9:A75,"小計")-SUMIFS($E$9:E75,$A$9:A75,"8％消費税計")-SUMIFS($E$9:E75,$A$9:A75,"8％対象計")-SUMIFS($E$9:E75,$A$9:A75,"8％(軽減)消費税計")-SUMIFS($E$9:E75,$A$9:A75,"8％(軽減)対象計"),IF(A76="8％消費税計",ROUND(SUMIFS($E$9:E75,$A$9:A75,"8％(軽減)対象計")/COUNTIF($A$9:A75,"8％(軽減)対象計")*0.08,0)+P76,IF(A76="8％消費税計",ROUND(SUMIFS($E$9:E75,$A$9:A75,"8％対象計")/COUNTIF($A$9:A75,"8％対象計")*0.08,0)+P76,IF(AND(A76="値引き",C76="",D76=""),0+P76,IF(C76="","",IF(D76="","",ROUND(C76*D76,0)+P76))))))))))),"")</f>
        <v/>
      </c>
      <c r="F76" s="235"/>
      <c r="G76" s="236" t="str">
        <f ca="1">IFERROR(IF($A76="非課税・不課税取引計",SUMIFS(G$9:G75,$N$9:$N75,"非・不")+$Q76,IF(AND(A76="小計",COUNTIF($A$9:A75,"小計")&lt;1),SUM($G$9:G75)+Q76,IF(AND(A76="小計",COUNTIF($A$9:A75,"小計")&gt;=1),SUM(OFFSET($G$8,LARGE($V$9:V75,1)+1,0,LARGE($V$9:V76,1)-LARGE($V$9:V75,1)-1,1))+Q76,IF($A76="１０％対象計",SUMIFS(G$9:G75,$N$9:$N75,"")+$Q76-SUMIFS(G$9:G75,$A$9:$A75,"非課税・不課税取引計")-SUMIFS(G$9:G75,$A$9:$A75,"小計")-SUMIFS(G$9:G75,$A$9:$A75,"１０％消費税計")-SUMIFS(G$9:G75,$A$9:$A75,"１０％対象計"),IF($A76="１０％消費税計",ROUND(SUMIFS(G$9:G75,$A$9:$A75,"１０％対象計")/COUNTIF($A$9:$A75,"１０％対象計")*0.1,0)+$Q76,IF(A76="値引き",T76,IF($C76="","",IF($D76="","",ROUND(F76*$D76,0)+$Q76)))))))),"")</f>
        <v/>
      </c>
      <c r="H76" s="237" t="str">
        <f t="shared" si="4"/>
        <v/>
      </c>
      <c r="I76" s="235"/>
      <c r="J76" s="238" t="str">
        <f ca="1">IFERROR(IF($A76="非課税・不課税取引計",SUMIFS(J$9:J75,$N$9:$N75,"非・不")+$R76,IF(AND(A76="小計",COUNTIF($A$9:A75,"小計")&lt;1),SUM($J$9:J75)+R76,IF(AND(A76="小計",COUNTIF($A$9:A75,"小計")&gt;=1),SUM(OFFSET($J$8,LARGE($V$9:V75,1)+1,0,LARGE($V$9:V76,1)-LARGE($V$9:V75,1)-1,1))+R76,IF($A76="１０％対象計",SUMIFS(J$9:J75,$N$9:$N75,"")+$R76-SUMIFS(J$9:J75,$A$9:$A75,"非課税・不課税取引計")-SUMIFS(J$9:J75,$A$9:$A75,"小計")-SUMIFS(J$9:J75,$A$9:$A75,"１０％消費税計")-SUMIFS(J$9:J75,$A$9:$A75,"１０％対象計"),IF($A76="１０％消費税計",ROUND(SUMIFS(J$9:J75,$A$9:$A75,"１０％対象計")/COUNTIF($A$9:$A75,"１０％対象計")*0.1,0)+$R76,IF(A76="値引き",U76,IF($C76="","",IF($D76="","",ROUND(I76*$D76,0)+$R76)))))))),"")</f>
        <v/>
      </c>
      <c r="K76" s="239" t="str">
        <f t="shared" si="5"/>
        <v/>
      </c>
      <c r="L76" s="240" t="str">
        <f t="shared" si="6"/>
        <v/>
      </c>
      <c r="M76" s="234" t="str">
        <f ca="1">IFERROR(IF($A76="非課税・不課税取引計",SUMIFS(M$9:M75,$N$9:$N75,"非・不")+$S76,IF(AND(A76="小計",COUNTIF($A$9:A75,"小計")&lt;1),SUM($M$9:M75)+S76,IF(AND(A76="小計",COUNTIF($A$9:A75,"小計")&gt;=1),SUM(OFFSET($M$8,LARGE($V$9:V75,1)+1,0,LARGE($V$9:V76,1)-LARGE($V$9:V75,1)-1,1))+S76,IF($A76="１０％対象計",SUMIFS(M$9:M75,$N$9:$N75,"")+$S76-SUMIFS(M$9:M75,$A$9:$A75,"非課税・不課税取引計")-SUMIFS(M$9:M75,$A$9:$A75,"小計")-SUMIFS(M$9:M75,$A$9:$A75,"１０％消費税計")-SUMIFS(M$9:M75,$A$9:$A75,"１０％対象計"),IF($A76="１０％消費税計",ROUND(SUMIFS(M$9:M75,$A$9:$A75,"１０％対象計")/COUNTIF($A$9:$A75,"１０％対象計")*0.1,0)+$S76,IF(A76="値引き",E76-G76-J76+S76,IF($C76="","",IF($D76="","",E76-G76-J76+$S76)))))))),"")</f>
        <v/>
      </c>
      <c r="N76" s="241"/>
      <c r="O76" s="242"/>
      <c r="P76" s="248"/>
      <c r="Q76" s="249"/>
      <c r="R76" s="249"/>
      <c r="S76" s="250"/>
      <c r="T76" s="252"/>
      <c r="U76" s="253"/>
      <c r="V76" s="214" t="str">
        <f t="shared" si="7"/>
        <v/>
      </c>
    </row>
    <row r="77" spans="1:22" ht="19.899999999999999" customHeight="1">
      <c r="A77" s="230"/>
      <c r="B77" s="231"/>
      <c r="C77" s="232"/>
      <c r="D77" s="233"/>
      <c r="E77" s="247" t="str">
        <f ca="1">IFERROR(IF(A77="１０％対象計",SUMIFS($E$9:E76,$N$9:N76,""),IF(A77="非課税・不課税取引計",SUMIFS($E$9:E76,$N$9:N76,"非・不")+P77,IF(A77="8％(軽減)対象計",SUMIFS($E$9:E76,$N$9:N76,"※")+P77,IF(AND(A77="小計",COUNTIF($A$9:A76,"小計")&lt;1),SUM($E$9:E76)+P77,IF(AND(A77="小計",COUNTIF($A$9:A76,"小計")&gt;=1),SUM(OFFSET($E$8,LARGE($V$9:V76,1)+1,0,LARGE($V$9:V77,1)-LARGE($V$9:V76,1)-1,1))+P77,IF(A77="8％対象計",SUMIFS($E$9:E76,$N$9:N76,"")+P77-SUMIFS($E$9:E76,$A$9:A76,"非課税・不課税取引計")-SUMIFS($E$9:E76,$A$9:A76,"小計")-SUMIFS($E$9:E76,$A$9:A76,"8％消費税計")-SUMIFS($E$9:E76,$A$9:A76,"8％対象計")-SUMIFS($E$9:E76,$A$9:A76,"8％(軽減)消費税計")-SUMIFS($E$9:E76,$A$9:A76,"8％(軽減)対象計"),IF(A77="8％消費税計",ROUND(SUMIFS($E$9:E76,$A$9:A76,"8％(軽減)対象計")/COUNTIF($A$9:A76,"8％(軽減)対象計")*0.08,0)+P77,IF(A77="8％消費税計",ROUND(SUMIFS($E$9:E76,$A$9:A76,"8％対象計")/COUNTIF($A$9:A76,"8％対象計")*0.08,0)+P77,IF(AND(A77="値引き",C77="",D77=""),0+P77,IF(C77="","",IF(D77="","",ROUND(C77*D77,0)+P77))))))))))),"")</f>
        <v/>
      </c>
      <c r="F77" s="235"/>
      <c r="G77" s="236" t="str">
        <f ca="1">IFERROR(IF($A77="非課税・不課税取引計",SUMIFS(G$9:G76,$N$9:$N76,"非・不")+$Q77,IF(AND(A77="小計",COUNTIF($A$9:A76,"小計")&lt;1),SUM($G$9:G76)+Q77,IF(AND(A77="小計",COUNTIF($A$9:A76,"小計")&gt;=1),SUM(OFFSET($G$8,LARGE($V$9:V76,1)+1,0,LARGE($V$9:V77,1)-LARGE($V$9:V76,1)-1,1))+Q77,IF($A77="１０％対象計",SUMIFS(G$9:G76,$N$9:$N76,"")+$Q77-SUMIFS(G$9:G76,$A$9:$A76,"非課税・不課税取引計")-SUMIFS(G$9:G76,$A$9:$A76,"小計")-SUMIFS(G$9:G76,$A$9:$A76,"１０％消費税計")-SUMIFS(G$9:G76,$A$9:$A76,"１０％対象計"),IF($A77="１０％消費税計",ROUND(SUMIFS(G$9:G76,$A$9:$A76,"１０％対象計")/COUNTIF($A$9:$A76,"１０％対象計")*0.1,0)+$Q77,IF(A77="値引き",T77,IF($C77="","",IF($D77="","",ROUND(F77*$D77,0)+$Q77)))))))),"")</f>
        <v/>
      </c>
      <c r="H77" s="237" t="str">
        <f t="shared" si="4"/>
        <v/>
      </c>
      <c r="I77" s="235"/>
      <c r="J77" s="238" t="str">
        <f ca="1">IFERROR(IF($A77="非課税・不課税取引計",SUMIFS(J$9:J76,$N$9:$N76,"非・不")+$R77,IF(AND(A77="小計",COUNTIF($A$9:A76,"小計")&lt;1),SUM($J$9:J76)+R77,IF(AND(A77="小計",COUNTIF($A$9:A76,"小計")&gt;=1),SUM(OFFSET($J$8,LARGE($V$9:V76,1)+1,0,LARGE($V$9:V77,1)-LARGE($V$9:V76,1)-1,1))+R77,IF($A77="１０％対象計",SUMIFS(J$9:J76,$N$9:$N76,"")+$R77-SUMIFS(J$9:J76,$A$9:$A76,"非課税・不課税取引計")-SUMIFS(J$9:J76,$A$9:$A76,"小計")-SUMIFS(J$9:J76,$A$9:$A76,"１０％消費税計")-SUMIFS(J$9:J76,$A$9:$A76,"１０％対象計"),IF($A77="１０％消費税計",ROUND(SUMIFS(J$9:J76,$A$9:$A76,"１０％対象計")/COUNTIF($A$9:$A76,"１０％対象計")*0.1,0)+$R77,IF(A77="値引き",U77,IF($C77="","",IF($D77="","",ROUND(I77*$D77,0)+$R77)))))))),"")</f>
        <v/>
      </c>
      <c r="K77" s="239" t="str">
        <f t="shared" si="5"/>
        <v/>
      </c>
      <c r="L77" s="240" t="str">
        <f t="shared" si="6"/>
        <v/>
      </c>
      <c r="M77" s="234" t="str">
        <f ca="1">IFERROR(IF($A77="非課税・不課税取引計",SUMIFS(M$9:M76,$N$9:$N76,"非・不")+$S77,IF(AND(A77="小計",COUNTIF($A$9:A76,"小計")&lt;1),SUM($M$9:M76)+S77,IF(AND(A77="小計",COUNTIF($A$9:A76,"小計")&gt;=1),SUM(OFFSET($M$8,LARGE($V$9:V76,1)+1,0,LARGE($V$9:V77,1)-LARGE($V$9:V76,1)-1,1))+S77,IF($A77="１０％対象計",SUMIFS(M$9:M76,$N$9:$N76,"")+$S77-SUMIFS(M$9:M76,$A$9:$A76,"非課税・不課税取引計")-SUMIFS(M$9:M76,$A$9:$A76,"小計")-SUMIFS(M$9:M76,$A$9:$A76,"１０％消費税計")-SUMIFS(M$9:M76,$A$9:$A76,"１０％対象計"),IF($A77="１０％消費税計",ROUND(SUMIFS(M$9:M76,$A$9:$A76,"１０％対象計")/COUNTIF($A$9:$A76,"１０％対象計")*0.1,0)+$S77,IF(A77="値引き",E77-G77-J77+S77,IF($C77="","",IF($D77="","",E77-G77-J77+$S77)))))))),"")</f>
        <v/>
      </c>
      <c r="N77" s="241"/>
      <c r="O77" s="242"/>
      <c r="P77" s="248"/>
      <c r="Q77" s="249"/>
      <c r="R77" s="249"/>
      <c r="S77" s="250"/>
      <c r="T77" s="252"/>
      <c r="U77" s="253"/>
      <c r="V77" s="214" t="str">
        <f t="shared" si="7"/>
        <v/>
      </c>
    </row>
    <row r="78" spans="1:22" ht="19.899999999999999" customHeight="1">
      <c r="A78" s="230"/>
      <c r="B78" s="231"/>
      <c r="C78" s="232"/>
      <c r="D78" s="233"/>
      <c r="E78" s="247" t="str">
        <f ca="1">IFERROR(IF(A78="１０％対象計",SUMIFS($E$9:E77,$N$9:N77,""),IF(A78="非課税・不課税取引計",SUMIFS($E$9:E77,$N$9:N77,"非・不")+P78,IF(A78="8％(軽減)対象計",SUMIFS($E$9:E77,$N$9:N77,"※")+P78,IF(AND(A78="小計",COUNTIF($A$9:A77,"小計")&lt;1),SUM($E$9:E77)+P78,IF(AND(A78="小計",COUNTIF($A$9:A77,"小計")&gt;=1),SUM(OFFSET($E$8,LARGE($V$9:V77,1)+1,0,LARGE($V$9:V78,1)-LARGE($V$9:V77,1)-1,1))+P78,IF(A78="8％対象計",SUMIFS($E$9:E77,$N$9:N77,"")+P78-SUMIFS($E$9:E77,$A$9:A77,"非課税・不課税取引計")-SUMIFS($E$9:E77,$A$9:A77,"小計")-SUMIFS($E$9:E77,$A$9:A77,"8％消費税計")-SUMIFS($E$9:E77,$A$9:A77,"8％対象計")-SUMIFS($E$9:E77,$A$9:A77,"8％(軽減)消費税計")-SUMIFS($E$9:E77,$A$9:A77,"8％(軽減)対象計"),IF(A78="8％消費税計",ROUND(SUMIFS($E$9:E77,$A$9:A77,"8％(軽減)対象計")/COUNTIF($A$9:A77,"8％(軽減)対象計")*0.08,0)+P78,IF(A78="8％消費税計",ROUND(SUMIFS($E$9:E77,$A$9:A77,"8％対象計")/COUNTIF($A$9:A77,"8％対象計")*0.08,0)+P78,IF(AND(A78="値引き",C78="",D78=""),0+P78,IF(C78="","",IF(D78="","",ROUND(C78*D78,0)+P78))))))))))),"")</f>
        <v/>
      </c>
      <c r="F78" s="235"/>
      <c r="G78" s="236" t="str">
        <f ca="1">IFERROR(IF($A78="非課税・不課税取引計",SUMIFS(G$9:G77,$N$9:$N77,"非・不")+$Q78,IF(AND(A78="小計",COUNTIF($A$9:A77,"小計")&lt;1),SUM($G$9:G77)+Q78,IF(AND(A78="小計",COUNTIF($A$9:A77,"小計")&gt;=1),SUM(OFFSET($G$8,LARGE($V$9:V77,1)+1,0,LARGE($V$9:V78,1)-LARGE($V$9:V77,1)-1,1))+Q78,IF($A78="１０％対象計",SUMIFS(G$9:G77,$N$9:$N77,"")+$Q78-SUMIFS(G$9:G77,$A$9:$A77,"非課税・不課税取引計")-SUMIFS(G$9:G77,$A$9:$A77,"小計")-SUMIFS(G$9:G77,$A$9:$A77,"１０％消費税計")-SUMIFS(G$9:G77,$A$9:$A77,"１０％対象計"),IF($A78="１０％消費税計",ROUND(SUMIFS(G$9:G77,$A$9:$A77,"１０％対象計")/COUNTIF($A$9:$A77,"１０％対象計")*0.1,0)+$Q78,IF(A78="値引き",T78,IF($C78="","",IF($D78="","",ROUND(F78*$D78,0)+$Q78)))))))),"")</f>
        <v/>
      </c>
      <c r="H78" s="237" t="str">
        <f t="shared" si="4"/>
        <v/>
      </c>
      <c r="I78" s="235"/>
      <c r="J78" s="238" t="str">
        <f ca="1">IFERROR(IF($A78="非課税・不課税取引計",SUMIFS(J$9:J77,$N$9:$N77,"非・不")+$R78,IF(AND(A78="小計",COUNTIF($A$9:A77,"小計")&lt;1),SUM($J$9:J77)+R78,IF(AND(A78="小計",COUNTIF($A$9:A77,"小計")&gt;=1),SUM(OFFSET($J$8,LARGE($V$9:V77,1)+1,0,LARGE($V$9:V78,1)-LARGE($V$9:V77,1)-1,1))+R78,IF($A78="１０％対象計",SUMIFS(J$9:J77,$N$9:$N77,"")+$R78-SUMIFS(J$9:J77,$A$9:$A77,"非課税・不課税取引計")-SUMIFS(J$9:J77,$A$9:$A77,"小計")-SUMIFS(J$9:J77,$A$9:$A77,"１０％消費税計")-SUMIFS(J$9:J77,$A$9:$A77,"１０％対象計"),IF($A78="１０％消費税計",ROUND(SUMIFS(J$9:J77,$A$9:$A77,"１０％対象計")/COUNTIF($A$9:$A77,"１０％対象計")*0.1,0)+$R78,IF(A78="値引き",U78,IF($C78="","",IF($D78="","",ROUND(I78*$D78,0)+$R78)))))))),"")</f>
        <v/>
      </c>
      <c r="K78" s="239" t="str">
        <f t="shared" si="5"/>
        <v/>
      </c>
      <c r="L78" s="240" t="str">
        <f t="shared" si="6"/>
        <v/>
      </c>
      <c r="M78" s="234" t="str">
        <f ca="1">IFERROR(IF($A78="非課税・不課税取引計",SUMIFS(M$9:M77,$N$9:$N77,"非・不")+$S78,IF(AND(A78="小計",COUNTIF($A$9:A77,"小計")&lt;1),SUM($M$9:M77)+S78,IF(AND(A78="小計",COUNTIF($A$9:A77,"小計")&gt;=1),SUM(OFFSET($M$8,LARGE($V$9:V77,1)+1,0,LARGE($V$9:V78,1)-LARGE($V$9:V77,1)-1,1))+S78,IF($A78="１０％対象計",SUMIFS(M$9:M77,$N$9:$N77,"")+$S78-SUMIFS(M$9:M77,$A$9:$A77,"非課税・不課税取引計")-SUMIFS(M$9:M77,$A$9:$A77,"小計")-SUMIFS(M$9:M77,$A$9:$A77,"１０％消費税計")-SUMIFS(M$9:M77,$A$9:$A77,"１０％対象計"),IF($A78="１０％消費税計",ROUND(SUMIFS(M$9:M77,$A$9:$A77,"１０％対象計")/COUNTIF($A$9:$A77,"１０％対象計")*0.1,0)+$S78,IF(A78="値引き",E78-G78-J78+S78,IF($C78="","",IF($D78="","",E78-G78-J78+$S78)))))))),"")</f>
        <v/>
      </c>
      <c r="N78" s="241"/>
      <c r="O78" s="242"/>
      <c r="P78" s="248"/>
      <c r="Q78" s="249"/>
      <c r="R78" s="249"/>
      <c r="S78" s="250"/>
      <c r="T78" s="252"/>
      <c r="U78" s="253"/>
      <c r="V78" s="214" t="str">
        <f t="shared" si="7"/>
        <v/>
      </c>
    </row>
    <row r="79" spans="1:22" ht="19.899999999999999" customHeight="1">
      <c r="A79" s="230"/>
      <c r="B79" s="231"/>
      <c r="C79" s="232"/>
      <c r="D79" s="233"/>
      <c r="E79" s="247" t="str">
        <f ca="1">IFERROR(IF(A79="１０％対象計",SUMIFS($E$9:E78,$N$9:N78,""),IF(A79="非課税・不課税取引計",SUMIFS($E$9:E78,$N$9:N78,"非・不")+P79,IF(A79="8％(軽減)対象計",SUMIFS($E$9:E78,$N$9:N78,"※")+P79,IF(AND(A79="小計",COUNTIF($A$9:A78,"小計")&lt;1),SUM($E$9:E78)+P79,IF(AND(A79="小計",COUNTIF($A$9:A78,"小計")&gt;=1),SUM(OFFSET($E$8,LARGE($V$9:V78,1)+1,0,LARGE($V$9:V79,1)-LARGE($V$9:V78,1)-1,1))+P79,IF(A79="8％対象計",SUMIFS($E$9:E78,$N$9:N78,"")+P79-SUMIFS($E$9:E78,$A$9:A78,"非課税・不課税取引計")-SUMIFS($E$9:E78,$A$9:A78,"小計")-SUMIFS($E$9:E78,$A$9:A78,"8％消費税計")-SUMIFS($E$9:E78,$A$9:A78,"8％対象計")-SUMIFS($E$9:E78,$A$9:A78,"8％(軽減)消費税計")-SUMIFS($E$9:E78,$A$9:A78,"8％(軽減)対象計"),IF(A79="8％消費税計",ROUND(SUMIFS($E$9:E78,$A$9:A78,"8％(軽減)対象計")/COUNTIF($A$9:A78,"8％(軽減)対象計")*0.08,0)+P79,IF(A79="8％消費税計",ROUND(SUMIFS($E$9:E78,$A$9:A78,"8％対象計")/COUNTIF($A$9:A78,"8％対象計")*0.08,0)+P79,IF(AND(A79="値引き",C79="",D79=""),0+P79,IF(C79="","",IF(D79="","",ROUND(C79*D79,0)+P79))))))))))),"")</f>
        <v/>
      </c>
      <c r="F79" s="235"/>
      <c r="G79" s="236" t="str">
        <f ca="1">IFERROR(IF($A79="非課税・不課税取引計",SUMIFS(G$9:G78,$N$9:$N78,"非・不")+$Q79,IF(AND(A79="小計",COUNTIF($A$9:A78,"小計")&lt;1),SUM($G$9:G78)+Q79,IF(AND(A79="小計",COUNTIF($A$9:A78,"小計")&gt;=1),SUM(OFFSET($G$8,LARGE($V$9:V78,1)+1,0,LARGE($V$9:V79,1)-LARGE($V$9:V78,1)-1,1))+Q79,IF($A79="１０％対象計",SUMIFS(G$9:G78,$N$9:$N78,"")+$Q79-SUMIFS(G$9:G78,$A$9:$A78,"非課税・不課税取引計")-SUMIFS(G$9:G78,$A$9:$A78,"小計")-SUMIFS(G$9:G78,$A$9:$A78,"１０％消費税計")-SUMIFS(G$9:G78,$A$9:$A78,"１０％対象計"),IF($A79="１０％消費税計",ROUND(SUMIFS(G$9:G78,$A$9:$A78,"１０％対象計")/COUNTIF($A$9:$A78,"１０％対象計")*0.1,0)+$Q79,IF(A79="値引き",T79,IF($C79="","",IF($D79="","",ROUND(F79*$D79,0)+$Q79)))))))),"")</f>
        <v/>
      </c>
      <c r="H79" s="237" t="str">
        <f t="shared" si="4"/>
        <v/>
      </c>
      <c r="I79" s="235"/>
      <c r="J79" s="238" t="str">
        <f ca="1">IFERROR(IF($A79="非課税・不課税取引計",SUMIFS(J$9:J78,$N$9:$N78,"非・不")+$R79,IF(AND(A79="小計",COUNTIF($A$9:A78,"小計")&lt;1),SUM($J$9:J78)+R79,IF(AND(A79="小計",COUNTIF($A$9:A78,"小計")&gt;=1),SUM(OFFSET($J$8,LARGE($V$9:V78,1)+1,0,LARGE($V$9:V79,1)-LARGE($V$9:V78,1)-1,1))+R79,IF($A79="１０％対象計",SUMIFS(J$9:J78,$N$9:$N78,"")+$R79-SUMIFS(J$9:J78,$A$9:$A78,"非課税・不課税取引計")-SUMIFS(J$9:J78,$A$9:$A78,"小計")-SUMIFS(J$9:J78,$A$9:$A78,"１０％消費税計")-SUMIFS(J$9:J78,$A$9:$A78,"１０％対象計"),IF($A79="１０％消費税計",ROUND(SUMIFS(J$9:J78,$A$9:$A78,"１０％対象計")/COUNTIF($A$9:$A78,"１０％対象計")*0.1,0)+$R79,IF(A79="値引き",U79,IF($C79="","",IF($D79="","",ROUND(I79*$D79,0)+$R79)))))))),"")</f>
        <v/>
      </c>
      <c r="K79" s="239" t="str">
        <f t="shared" si="5"/>
        <v/>
      </c>
      <c r="L79" s="240" t="str">
        <f t="shared" si="6"/>
        <v/>
      </c>
      <c r="M79" s="234" t="str">
        <f ca="1">IFERROR(IF($A79="非課税・不課税取引計",SUMIFS(M$9:M78,$N$9:$N78,"非・不")+$S79,IF(AND(A79="小計",COUNTIF($A$9:A78,"小計")&lt;1),SUM($M$9:M78)+S79,IF(AND(A79="小計",COUNTIF($A$9:A78,"小計")&gt;=1),SUM(OFFSET($M$8,LARGE($V$9:V78,1)+1,0,LARGE($V$9:V79,1)-LARGE($V$9:V78,1)-1,1))+S79,IF($A79="１０％対象計",SUMIFS(M$9:M78,$N$9:$N78,"")+$S79-SUMIFS(M$9:M78,$A$9:$A78,"非課税・不課税取引計")-SUMIFS(M$9:M78,$A$9:$A78,"小計")-SUMIFS(M$9:M78,$A$9:$A78,"１０％消費税計")-SUMIFS(M$9:M78,$A$9:$A78,"１０％対象計"),IF($A79="１０％消費税計",ROUND(SUMIFS(M$9:M78,$A$9:$A78,"１０％対象計")/COUNTIF($A$9:$A78,"１０％対象計")*0.1,0)+$S79,IF(A79="値引き",E79-G79-J79+S79,IF($C79="","",IF($D79="","",E79-G79-J79+$S79)))))))),"")</f>
        <v/>
      </c>
      <c r="N79" s="241"/>
      <c r="O79" s="242"/>
      <c r="P79" s="248"/>
      <c r="Q79" s="249"/>
      <c r="R79" s="249"/>
      <c r="S79" s="250"/>
      <c r="T79" s="252"/>
      <c r="U79" s="253"/>
      <c r="V79" s="214" t="str">
        <f t="shared" si="7"/>
        <v/>
      </c>
    </row>
    <row r="80" spans="1:22" ht="19.899999999999999" customHeight="1">
      <c r="A80" s="230"/>
      <c r="B80" s="231"/>
      <c r="C80" s="232"/>
      <c r="D80" s="233"/>
      <c r="E80" s="247" t="str">
        <f ca="1">IFERROR(IF(A80="１０％対象計",SUMIFS($E$9:E79,$N$9:N79,""),IF(A80="非課税・不課税取引計",SUMIFS($E$9:E79,$N$9:N79,"非・不")+P80,IF(A80="8％(軽減)対象計",SUMIFS($E$9:E79,$N$9:N79,"※")+P80,IF(AND(A80="小計",COUNTIF($A$9:A79,"小計")&lt;1),SUM($E$9:E79)+P80,IF(AND(A80="小計",COUNTIF($A$9:A79,"小計")&gt;=1),SUM(OFFSET($E$8,LARGE($V$9:V79,1)+1,0,LARGE($V$9:V80,1)-LARGE($V$9:V79,1)-1,1))+P80,IF(A80="8％対象計",SUMIFS($E$9:E79,$N$9:N79,"")+P80-SUMIFS($E$9:E79,$A$9:A79,"非課税・不課税取引計")-SUMIFS($E$9:E79,$A$9:A79,"小計")-SUMIFS($E$9:E79,$A$9:A79,"8％消費税計")-SUMIFS($E$9:E79,$A$9:A79,"8％対象計")-SUMIFS($E$9:E79,$A$9:A79,"8％(軽減)消費税計")-SUMIFS($E$9:E79,$A$9:A79,"8％(軽減)対象計"),IF(A80="8％消費税計",ROUND(SUMIFS($E$9:E79,$A$9:A79,"8％(軽減)対象計")/COUNTIF($A$9:A79,"8％(軽減)対象計")*0.08,0)+P80,IF(A80="8％消費税計",ROUND(SUMIFS($E$9:E79,$A$9:A79,"8％対象計")/COUNTIF($A$9:A79,"8％対象計")*0.08,0)+P80,IF(AND(A80="値引き",C80="",D80=""),0+P80,IF(C80="","",IF(D80="","",ROUND(C80*D80,0)+P80))))))))))),"")</f>
        <v/>
      </c>
      <c r="F80" s="235"/>
      <c r="G80" s="236" t="str">
        <f ca="1">IFERROR(IF($A80="非課税・不課税取引計",SUMIFS(G$9:G79,$N$9:$N79,"非・不")+$Q80,IF(AND(A80="小計",COUNTIF($A$9:A79,"小計")&lt;1),SUM($G$9:G79)+Q80,IF(AND(A80="小計",COUNTIF($A$9:A79,"小計")&gt;=1),SUM(OFFSET($G$8,LARGE($V$9:V79,1)+1,0,LARGE($V$9:V80,1)-LARGE($V$9:V79,1)-1,1))+Q80,IF($A80="１０％対象計",SUMIFS(G$9:G79,$N$9:$N79,"")+$Q80-SUMIFS(G$9:G79,$A$9:$A79,"非課税・不課税取引計")-SUMIFS(G$9:G79,$A$9:$A79,"小計")-SUMIFS(G$9:G79,$A$9:$A79,"１０％消費税計")-SUMIFS(G$9:G79,$A$9:$A79,"１０％対象計"),IF($A80="１０％消費税計",ROUND(SUMIFS(G$9:G79,$A$9:$A79,"１０％対象計")/COUNTIF($A$9:$A79,"１０％対象計")*0.1,0)+$Q80,IF(A80="値引き",T80,IF($C80="","",IF($D80="","",ROUND(F80*$D80,0)+$Q80)))))))),"")</f>
        <v/>
      </c>
      <c r="H80" s="237" t="str">
        <f t="shared" si="4"/>
        <v/>
      </c>
      <c r="I80" s="235"/>
      <c r="J80" s="238" t="str">
        <f ca="1">IFERROR(IF($A80="非課税・不課税取引計",SUMIFS(J$9:J79,$N$9:$N79,"非・不")+$R80,IF(AND(A80="小計",COUNTIF($A$9:A79,"小計")&lt;1),SUM($J$9:J79)+R80,IF(AND(A80="小計",COUNTIF($A$9:A79,"小計")&gt;=1),SUM(OFFSET($J$8,LARGE($V$9:V79,1)+1,0,LARGE($V$9:V80,1)-LARGE($V$9:V79,1)-1,1))+R80,IF($A80="１０％対象計",SUMIFS(J$9:J79,$N$9:$N79,"")+$R80-SUMIFS(J$9:J79,$A$9:$A79,"非課税・不課税取引計")-SUMIFS(J$9:J79,$A$9:$A79,"小計")-SUMIFS(J$9:J79,$A$9:$A79,"１０％消費税計")-SUMIFS(J$9:J79,$A$9:$A79,"１０％対象計"),IF($A80="１０％消費税計",ROUND(SUMIFS(J$9:J79,$A$9:$A79,"１０％対象計")/COUNTIF($A$9:$A79,"１０％対象計")*0.1,0)+$R80,IF(A80="値引き",U80,IF($C80="","",IF($D80="","",ROUND(I80*$D80,0)+$R80)))))))),"")</f>
        <v/>
      </c>
      <c r="K80" s="239" t="str">
        <f t="shared" si="5"/>
        <v/>
      </c>
      <c r="L80" s="240" t="str">
        <f t="shared" si="6"/>
        <v/>
      </c>
      <c r="M80" s="234" t="str">
        <f ca="1">IFERROR(IF($A80="非課税・不課税取引計",SUMIFS(M$9:M79,$N$9:$N79,"非・不")+$S80,IF(AND(A80="小計",COUNTIF($A$9:A79,"小計")&lt;1),SUM($M$9:M79)+S80,IF(AND(A80="小計",COUNTIF($A$9:A79,"小計")&gt;=1),SUM(OFFSET($M$8,LARGE($V$9:V79,1)+1,0,LARGE($V$9:V80,1)-LARGE($V$9:V79,1)-1,1))+S80,IF($A80="１０％対象計",SUMIFS(M$9:M79,$N$9:$N79,"")+$S80-SUMIFS(M$9:M79,$A$9:$A79,"非課税・不課税取引計")-SUMIFS(M$9:M79,$A$9:$A79,"小計")-SUMIFS(M$9:M79,$A$9:$A79,"１０％消費税計")-SUMIFS(M$9:M79,$A$9:$A79,"１０％対象計"),IF($A80="１０％消費税計",ROUND(SUMIFS(M$9:M79,$A$9:$A79,"１０％対象計")/COUNTIF($A$9:$A79,"１０％対象計")*0.1,0)+$S80,IF(A80="値引き",E80-G80-J80+S80,IF($C80="","",IF($D80="","",E80-G80-J80+$S80)))))))),"")</f>
        <v/>
      </c>
      <c r="N80" s="241"/>
      <c r="O80" s="242"/>
      <c r="P80" s="248"/>
      <c r="Q80" s="249"/>
      <c r="R80" s="249"/>
      <c r="S80" s="250"/>
      <c r="T80" s="252"/>
      <c r="U80" s="253"/>
      <c r="V80" s="214" t="str">
        <f t="shared" si="7"/>
        <v/>
      </c>
    </row>
    <row r="81" spans="1:22" ht="19.899999999999999" customHeight="1">
      <c r="A81" s="230"/>
      <c r="B81" s="231"/>
      <c r="C81" s="232"/>
      <c r="D81" s="233"/>
      <c r="E81" s="247" t="str">
        <f ca="1">IFERROR(IF(A81="１０％対象計",SUMIFS($E$9:E80,$N$9:N80,""),IF(A81="非課税・不課税取引計",SUMIFS($E$9:E80,$N$9:N80,"非・不")+P81,IF(A81="8％(軽減)対象計",SUMIFS($E$9:E80,$N$9:N80,"※")+P81,IF(AND(A81="小計",COUNTIF($A$9:A80,"小計")&lt;1),SUM($E$9:E80)+P81,IF(AND(A81="小計",COUNTIF($A$9:A80,"小計")&gt;=1),SUM(OFFSET($E$8,LARGE($V$9:V80,1)+1,0,LARGE($V$9:V81,1)-LARGE($V$9:V80,1)-1,1))+P81,IF(A81="8％対象計",SUMIFS($E$9:E80,$N$9:N80,"")+P81-SUMIFS($E$9:E80,$A$9:A80,"非課税・不課税取引計")-SUMIFS($E$9:E80,$A$9:A80,"小計")-SUMIFS($E$9:E80,$A$9:A80,"8％消費税計")-SUMIFS($E$9:E80,$A$9:A80,"8％対象計")-SUMIFS($E$9:E80,$A$9:A80,"8％(軽減)消費税計")-SUMIFS($E$9:E80,$A$9:A80,"8％(軽減)対象計"),IF(A81="8％消費税計",ROUND(SUMIFS($E$9:E80,$A$9:A80,"8％(軽減)対象計")/COUNTIF($A$9:A80,"8％(軽減)対象計")*0.08,0)+P81,IF(A81="8％消費税計",ROUND(SUMIFS($E$9:E80,$A$9:A80,"8％対象計")/COUNTIF($A$9:A80,"8％対象計")*0.08,0)+P81,IF(AND(A81="値引き",C81="",D81=""),0+P81,IF(C81="","",IF(D81="","",ROUND(C81*D81,0)+P81))))))))))),"")</f>
        <v/>
      </c>
      <c r="F81" s="235"/>
      <c r="G81" s="236" t="str">
        <f ca="1">IFERROR(IF($A81="非課税・不課税取引計",SUMIFS(G$9:G80,$N$9:$N80,"非・不")+$Q81,IF(AND(A81="小計",COUNTIF($A$9:A80,"小計")&lt;1),SUM($G$9:G80)+Q81,IF(AND(A81="小計",COUNTIF($A$9:A80,"小計")&gt;=1),SUM(OFFSET($G$8,LARGE($V$9:V80,1)+1,0,LARGE($V$9:V81,1)-LARGE($V$9:V80,1)-1,1))+Q81,IF($A81="１０％対象計",SUMIFS(G$9:G80,$N$9:$N80,"")+$Q81-SUMIFS(G$9:G80,$A$9:$A80,"非課税・不課税取引計")-SUMIFS(G$9:G80,$A$9:$A80,"小計")-SUMIFS(G$9:G80,$A$9:$A80,"１０％消費税計")-SUMIFS(G$9:G80,$A$9:$A80,"１０％対象計"),IF($A81="１０％消費税計",ROUND(SUMIFS(G$9:G80,$A$9:$A80,"１０％対象計")/COUNTIF($A$9:$A80,"１０％対象計")*0.1,0)+$Q81,IF(A81="値引き",T81,IF($C81="","",IF($D81="","",ROUND(F81*$D81,0)+$Q81)))))))),"")</f>
        <v/>
      </c>
      <c r="H81" s="237" t="str">
        <f t="shared" si="4"/>
        <v/>
      </c>
      <c r="I81" s="235"/>
      <c r="J81" s="238" t="str">
        <f ca="1">IFERROR(IF($A81="非課税・不課税取引計",SUMIFS(J$9:J80,$N$9:$N80,"非・不")+$R81,IF(AND(A81="小計",COUNTIF($A$9:A80,"小計")&lt;1),SUM($J$9:J80)+R81,IF(AND(A81="小計",COUNTIF($A$9:A80,"小計")&gt;=1),SUM(OFFSET($J$8,LARGE($V$9:V80,1)+1,0,LARGE($V$9:V81,1)-LARGE($V$9:V80,1)-1,1))+R81,IF($A81="１０％対象計",SUMIFS(J$9:J80,$N$9:$N80,"")+$R81-SUMIFS(J$9:J80,$A$9:$A80,"非課税・不課税取引計")-SUMIFS(J$9:J80,$A$9:$A80,"小計")-SUMIFS(J$9:J80,$A$9:$A80,"１０％消費税計")-SUMIFS(J$9:J80,$A$9:$A80,"１０％対象計"),IF($A81="１０％消費税計",ROUND(SUMIFS(J$9:J80,$A$9:$A80,"１０％対象計")/COUNTIF($A$9:$A80,"１０％対象計")*0.1,0)+$R81,IF(A81="値引き",U81,IF($C81="","",IF($D81="","",ROUND(I81*$D81,0)+$R81)))))))),"")</f>
        <v/>
      </c>
      <c r="K81" s="239" t="str">
        <f t="shared" si="5"/>
        <v/>
      </c>
      <c r="L81" s="240" t="str">
        <f t="shared" si="6"/>
        <v/>
      </c>
      <c r="M81" s="234" t="str">
        <f ca="1">IFERROR(IF($A81="非課税・不課税取引計",SUMIFS(M$9:M80,$N$9:$N80,"非・不")+$S81,IF(AND(A81="小計",COUNTIF($A$9:A80,"小計")&lt;1),SUM($M$9:M80)+S81,IF(AND(A81="小計",COUNTIF($A$9:A80,"小計")&gt;=1),SUM(OFFSET($M$8,LARGE($V$9:V80,1)+1,0,LARGE($V$9:V81,1)-LARGE($V$9:V80,1)-1,1))+S81,IF($A81="１０％対象計",SUMIFS(M$9:M80,$N$9:$N80,"")+$S81-SUMIFS(M$9:M80,$A$9:$A80,"非課税・不課税取引計")-SUMIFS(M$9:M80,$A$9:$A80,"小計")-SUMIFS(M$9:M80,$A$9:$A80,"１０％消費税計")-SUMIFS(M$9:M80,$A$9:$A80,"１０％対象計"),IF($A81="１０％消費税計",ROUND(SUMIFS(M$9:M80,$A$9:$A80,"１０％対象計")/COUNTIF($A$9:$A80,"１０％対象計")*0.1,0)+$S81,IF(A81="値引き",E81-G81-J81+S81,IF($C81="","",IF($D81="","",E81-G81-J81+$S81)))))))),"")</f>
        <v/>
      </c>
      <c r="N81" s="241"/>
      <c r="O81" s="242"/>
      <c r="P81" s="248"/>
      <c r="Q81" s="249"/>
      <c r="R81" s="249"/>
      <c r="S81" s="250"/>
      <c r="T81" s="252"/>
      <c r="U81" s="253"/>
      <c r="V81" s="214" t="str">
        <f t="shared" si="7"/>
        <v/>
      </c>
    </row>
    <row r="82" spans="1:22" ht="19.899999999999999" customHeight="1">
      <c r="A82" s="230"/>
      <c r="B82" s="231"/>
      <c r="C82" s="232"/>
      <c r="D82" s="233"/>
      <c r="E82" s="247" t="str">
        <f ca="1">IFERROR(IF(A82="１０％対象計",SUMIFS($E$9:E81,$N$9:N81,""),IF(A82="非課税・不課税取引計",SUMIFS($E$9:E81,$N$9:N81,"非・不")+P82,IF(A82="8％(軽減)対象計",SUMIFS($E$9:E81,$N$9:N81,"※")+P82,IF(AND(A82="小計",COUNTIF($A$9:A81,"小計")&lt;1),SUM($E$9:E81)+P82,IF(AND(A82="小計",COUNTIF($A$9:A81,"小計")&gt;=1),SUM(OFFSET($E$8,LARGE($V$9:V81,1)+1,0,LARGE($V$9:V82,1)-LARGE($V$9:V81,1)-1,1))+P82,IF(A82="8％対象計",SUMIFS($E$9:E81,$N$9:N81,"")+P82-SUMIFS($E$9:E81,$A$9:A81,"非課税・不課税取引計")-SUMIFS($E$9:E81,$A$9:A81,"小計")-SUMIFS($E$9:E81,$A$9:A81,"8％消費税計")-SUMIFS($E$9:E81,$A$9:A81,"8％対象計")-SUMIFS($E$9:E81,$A$9:A81,"8％(軽減)消費税計")-SUMIFS($E$9:E81,$A$9:A81,"8％(軽減)対象計"),IF(A82="8％消費税計",ROUND(SUMIFS($E$9:E81,$A$9:A81,"8％(軽減)対象計")/COUNTIF($A$9:A81,"8％(軽減)対象計")*0.08,0)+P82,IF(A82="8％消費税計",ROUND(SUMIFS($E$9:E81,$A$9:A81,"8％対象計")/COUNTIF($A$9:A81,"8％対象計")*0.08,0)+P82,IF(AND(A82="値引き",C82="",D82=""),0+P82,IF(C82="","",IF(D82="","",ROUND(C82*D82,0)+P82))))))))))),"")</f>
        <v/>
      </c>
      <c r="F82" s="235"/>
      <c r="G82" s="236" t="str">
        <f ca="1">IFERROR(IF($A82="非課税・不課税取引計",SUMIFS(G$9:G81,$N$9:$N81,"非・不")+$Q82,IF(AND(A82="小計",COUNTIF($A$9:A81,"小計")&lt;1),SUM($G$9:G81)+Q82,IF(AND(A82="小計",COUNTIF($A$9:A81,"小計")&gt;=1),SUM(OFFSET($G$8,LARGE($V$9:V81,1)+1,0,LARGE($V$9:V82,1)-LARGE($V$9:V81,1)-1,1))+Q82,IF($A82="１０％対象計",SUMIFS(G$9:G81,$N$9:$N81,"")+$Q82-SUMIFS(G$9:G81,$A$9:$A81,"非課税・不課税取引計")-SUMIFS(G$9:G81,$A$9:$A81,"小計")-SUMIFS(G$9:G81,$A$9:$A81,"１０％消費税計")-SUMIFS(G$9:G81,$A$9:$A81,"１０％対象計"),IF($A82="１０％消費税計",ROUND(SUMIFS(G$9:G81,$A$9:$A81,"１０％対象計")/COUNTIF($A$9:$A81,"１０％対象計")*0.1,0)+$Q82,IF(A82="値引き",T82,IF($C82="","",IF($D82="","",ROUND(F82*$D82,0)+$Q82)))))))),"")</f>
        <v/>
      </c>
      <c r="H82" s="237" t="str">
        <f t="shared" si="4"/>
        <v/>
      </c>
      <c r="I82" s="235"/>
      <c r="J82" s="238" t="str">
        <f ca="1">IFERROR(IF($A82="非課税・不課税取引計",SUMIFS(J$9:J81,$N$9:$N81,"非・不")+$R82,IF(AND(A82="小計",COUNTIF($A$9:A81,"小計")&lt;1),SUM($J$9:J81)+R82,IF(AND(A82="小計",COUNTIF($A$9:A81,"小計")&gt;=1),SUM(OFFSET($J$8,LARGE($V$9:V81,1)+1,0,LARGE($V$9:V82,1)-LARGE($V$9:V81,1)-1,1))+R82,IF($A82="１０％対象計",SUMIFS(J$9:J81,$N$9:$N81,"")+$R82-SUMIFS(J$9:J81,$A$9:$A81,"非課税・不課税取引計")-SUMIFS(J$9:J81,$A$9:$A81,"小計")-SUMIFS(J$9:J81,$A$9:$A81,"１０％消費税計")-SUMIFS(J$9:J81,$A$9:$A81,"１０％対象計"),IF($A82="１０％消費税計",ROUND(SUMIFS(J$9:J81,$A$9:$A81,"１０％対象計")/COUNTIF($A$9:$A81,"１０％対象計")*0.1,0)+$R82,IF(A82="値引き",U82,IF($C82="","",IF($D82="","",ROUND(I82*$D82,0)+$R82)))))))),"")</f>
        <v/>
      </c>
      <c r="K82" s="239" t="str">
        <f t="shared" si="5"/>
        <v/>
      </c>
      <c r="L82" s="240" t="str">
        <f t="shared" si="6"/>
        <v/>
      </c>
      <c r="M82" s="234" t="str">
        <f ca="1">IFERROR(IF($A82="非課税・不課税取引計",SUMIFS(M$9:M81,$N$9:$N81,"非・不")+$S82,IF(AND(A82="小計",COUNTIF($A$9:A81,"小計")&lt;1),SUM($M$9:M81)+S82,IF(AND(A82="小計",COUNTIF($A$9:A81,"小計")&gt;=1),SUM(OFFSET($M$8,LARGE($V$9:V81,1)+1,0,LARGE($V$9:V82,1)-LARGE($V$9:V81,1)-1,1))+S82,IF($A82="１０％対象計",SUMIFS(M$9:M81,$N$9:$N81,"")+$S82-SUMIFS(M$9:M81,$A$9:$A81,"非課税・不課税取引計")-SUMIFS(M$9:M81,$A$9:$A81,"小計")-SUMIFS(M$9:M81,$A$9:$A81,"１０％消費税計")-SUMIFS(M$9:M81,$A$9:$A81,"１０％対象計"),IF($A82="１０％消費税計",ROUND(SUMIFS(M$9:M81,$A$9:$A81,"１０％対象計")/COUNTIF($A$9:$A81,"１０％対象計")*0.1,0)+$S82,IF(A82="値引き",E82-G82-J82+S82,IF($C82="","",IF($D82="","",E82-G82-J82+$S82)))))))),"")</f>
        <v/>
      </c>
      <c r="N82" s="241"/>
      <c r="O82" s="242"/>
      <c r="P82" s="248"/>
      <c r="Q82" s="249"/>
      <c r="R82" s="249"/>
      <c r="S82" s="250"/>
      <c r="T82" s="252"/>
      <c r="U82" s="253"/>
      <c r="V82" s="214" t="str">
        <f t="shared" si="7"/>
        <v/>
      </c>
    </row>
    <row r="83" spans="1:22" ht="19.899999999999999" customHeight="1">
      <c r="A83" s="230"/>
      <c r="B83" s="231"/>
      <c r="C83" s="232"/>
      <c r="D83" s="233"/>
      <c r="E83" s="247" t="str">
        <f ca="1">IFERROR(IF(A83="１０％対象計",SUMIFS($E$9:E82,$N$9:N82,""),IF(A83="非課税・不課税取引計",SUMIFS($E$9:E82,$N$9:N82,"非・不")+P83,IF(A83="8％(軽減)対象計",SUMIFS($E$9:E82,$N$9:N82,"※")+P83,IF(AND(A83="小計",COUNTIF($A$9:A82,"小計")&lt;1),SUM($E$9:E82)+P83,IF(AND(A83="小計",COUNTIF($A$9:A82,"小計")&gt;=1),SUM(OFFSET($E$8,LARGE($V$9:V82,1)+1,0,LARGE($V$9:V83,1)-LARGE($V$9:V82,1)-1,1))+P83,IF(A83="8％対象計",SUMIFS($E$9:E82,$N$9:N82,"")+P83-SUMIFS($E$9:E82,$A$9:A82,"非課税・不課税取引計")-SUMIFS($E$9:E82,$A$9:A82,"小計")-SUMIFS($E$9:E82,$A$9:A82,"8％消費税計")-SUMIFS($E$9:E82,$A$9:A82,"8％対象計")-SUMIFS($E$9:E82,$A$9:A82,"8％(軽減)消費税計")-SUMIFS($E$9:E82,$A$9:A82,"8％(軽減)対象計"),IF(A83="8％消費税計",ROUND(SUMIFS($E$9:E82,$A$9:A82,"8％(軽減)対象計")/COUNTIF($A$9:A82,"8％(軽減)対象計")*0.08,0)+P83,IF(A83="8％消費税計",ROUND(SUMIFS($E$9:E82,$A$9:A82,"8％対象計")/COUNTIF($A$9:A82,"8％対象計")*0.08,0)+P83,IF(AND(A83="値引き",C83="",D83=""),0+P83,IF(C83="","",IF(D83="","",ROUND(C83*D83,0)+P83))))))))))),"")</f>
        <v/>
      </c>
      <c r="F83" s="235"/>
      <c r="G83" s="236" t="str">
        <f ca="1">IFERROR(IF($A83="非課税・不課税取引計",SUMIFS(G$9:G82,$N$9:$N82,"非・不")+$Q83,IF(AND(A83="小計",COUNTIF($A$9:A82,"小計")&lt;1),SUM($G$9:G82)+Q83,IF(AND(A83="小計",COUNTIF($A$9:A82,"小計")&gt;=1),SUM(OFFSET($G$8,LARGE($V$9:V82,1)+1,0,LARGE($V$9:V83,1)-LARGE($V$9:V82,1)-1,1))+Q83,IF($A83="１０％対象計",SUMIFS(G$9:G82,$N$9:$N82,"")+$Q83-SUMIFS(G$9:G82,$A$9:$A82,"非課税・不課税取引計")-SUMIFS(G$9:G82,$A$9:$A82,"小計")-SUMIFS(G$9:G82,$A$9:$A82,"１０％消費税計")-SUMIFS(G$9:G82,$A$9:$A82,"１０％対象計"),IF($A83="１０％消費税計",ROUND(SUMIFS(G$9:G82,$A$9:$A82,"１０％対象計")/COUNTIF($A$9:$A82,"１０％対象計")*0.1,0)+$Q83,IF(A83="値引き",T83,IF($C83="","",IF($D83="","",ROUND(F83*$D83,0)+$Q83)))))))),"")</f>
        <v/>
      </c>
      <c r="H83" s="237" t="str">
        <f t="shared" si="4"/>
        <v/>
      </c>
      <c r="I83" s="235"/>
      <c r="J83" s="238" t="str">
        <f ca="1">IFERROR(IF($A83="非課税・不課税取引計",SUMIFS(J$9:J82,$N$9:$N82,"非・不")+$R83,IF(AND(A83="小計",COUNTIF($A$9:A82,"小計")&lt;1),SUM($J$9:J82)+R83,IF(AND(A83="小計",COUNTIF($A$9:A82,"小計")&gt;=1),SUM(OFFSET($J$8,LARGE($V$9:V82,1)+1,0,LARGE($V$9:V83,1)-LARGE($V$9:V82,1)-1,1))+R83,IF($A83="１０％対象計",SUMIFS(J$9:J82,$N$9:$N82,"")+$R83-SUMIFS(J$9:J82,$A$9:$A82,"非課税・不課税取引計")-SUMIFS(J$9:J82,$A$9:$A82,"小計")-SUMIFS(J$9:J82,$A$9:$A82,"１０％消費税計")-SUMIFS(J$9:J82,$A$9:$A82,"１０％対象計"),IF($A83="１０％消費税計",ROUND(SUMIFS(J$9:J82,$A$9:$A82,"１０％対象計")/COUNTIF($A$9:$A82,"１０％対象計")*0.1,0)+$R83,IF(A83="値引き",U83,IF($C83="","",IF($D83="","",ROUND(I83*$D83,0)+$R83)))))))),"")</f>
        <v/>
      </c>
      <c r="K83" s="239" t="str">
        <f t="shared" si="5"/>
        <v/>
      </c>
      <c r="L83" s="240" t="str">
        <f t="shared" si="6"/>
        <v/>
      </c>
      <c r="M83" s="234" t="str">
        <f ca="1">IFERROR(IF($A83="非課税・不課税取引計",SUMIFS(M$9:M82,$N$9:$N82,"非・不")+$S83,IF(AND(A83="小計",COUNTIF($A$9:A82,"小計")&lt;1),SUM($M$9:M82)+S83,IF(AND(A83="小計",COUNTIF($A$9:A82,"小計")&gt;=1),SUM(OFFSET($M$8,LARGE($V$9:V82,1)+1,0,LARGE($V$9:V83,1)-LARGE($V$9:V82,1)-1,1))+S83,IF($A83="１０％対象計",SUMIFS(M$9:M82,$N$9:$N82,"")+$S83-SUMIFS(M$9:M82,$A$9:$A82,"非課税・不課税取引計")-SUMIFS(M$9:M82,$A$9:$A82,"小計")-SUMIFS(M$9:M82,$A$9:$A82,"１０％消費税計")-SUMIFS(M$9:M82,$A$9:$A82,"１０％対象計"),IF($A83="１０％消費税計",ROUND(SUMIFS(M$9:M82,$A$9:$A82,"１０％対象計")/COUNTIF($A$9:$A82,"１０％対象計")*0.1,0)+$S83,IF(A83="値引き",E83-G83-J83+S83,IF($C83="","",IF($D83="","",E83-G83-J83+$S83)))))))),"")</f>
        <v/>
      </c>
      <c r="N83" s="241"/>
      <c r="O83" s="242"/>
      <c r="P83" s="248"/>
      <c r="Q83" s="249"/>
      <c r="R83" s="249"/>
      <c r="S83" s="250"/>
      <c r="T83" s="252"/>
      <c r="U83" s="253"/>
      <c r="V83" s="214" t="str">
        <f t="shared" si="7"/>
        <v/>
      </c>
    </row>
    <row r="84" spans="1:22" ht="19.899999999999999" customHeight="1">
      <c r="A84" s="230"/>
      <c r="B84" s="231"/>
      <c r="C84" s="232"/>
      <c r="D84" s="233"/>
      <c r="E84" s="247" t="str">
        <f ca="1">IFERROR(IF(A84="１０％対象計",SUMIFS($E$9:E83,$N$9:N83,""),IF(A84="非課税・不課税取引計",SUMIFS($E$9:E83,$N$9:N83,"非・不")+P84,IF(A84="8％(軽減)対象計",SUMIFS($E$9:E83,$N$9:N83,"※")+P84,IF(AND(A84="小計",COUNTIF($A$9:A83,"小計")&lt;1),SUM($E$9:E83)+P84,IF(AND(A84="小計",COUNTIF($A$9:A83,"小計")&gt;=1),SUM(OFFSET($E$8,LARGE($V$9:V83,1)+1,0,LARGE($V$9:V84,1)-LARGE($V$9:V83,1)-1,1))+P84,IF(A84="8％対象計",SUMIFS($E$9:E83,$N$9:N83,"")+P84-SUMIFS($E$9:E83,$A$9:A83,"非課税・不課税取引計")-SUMIFS($E$9:E83,$A$9:A83,"小計")-SUMIFS($E$9:E83,$A$9:A83,"8％消費税計")-SUMIFS($E$9:E83,$A$9:A83,"8％対象計")-SUMIFS($E$9:E83,$A$9:A83,"8％(軽減)消費税計")-SUMIFS($E$9:E83,$A$9:A83,"8％(軽減)対象計"),IF(A84="8％消費税計",ROUND(SUMIFS($E$9:E83,$A$9:A83,"8％(軽減)対象計")/COUNTIF($A$9:A83,"8％(軽減)対象計")*0.08,0)+P84,IF(A84="8％消費税計",ROUND(SUMIFS($E$9:E83,$A$9:A83,"8％対象計")/COUNTIF($A$9:A83,"8％対象計")*0.08,0)+P84,IF(AND(A84="値引き",C84="",D84=""),0+P84,IF(C84="","",IF(D84="","",ROUND(C84*D84,0)+P84))))))))))),"")</f>
        <v/>
      </c>
      <c r="F84" s="235"/>
      <c r="G84" s="236" t="str">
        <f ca="1">IFERROR(IF($A84="非課税・不課税取引計",SUMIFS(G$9:G83,$N$9:$N83,"非・不")+$Q84,IF(AND(A84="小計",COUNTIF($A$9:A83,"小計")&lt;1),SUM($G$9:G83)+Q84,IF(AND(A84="小計",COUNTIF($A$9:A83,"小計")&gt;=1),SUM(OFFSET($G$8,LARGE($V$9:V83,1)+1,0,LARGE($V$9:V84,1)-LARGE($V$9:V83,1)-1,1))+Q84,IF($A84="１０％対象計",SUMIFS(G$9:G83,$N$9:$N83,"")+$Q84-SUMIFS(G$9:G83,$A$9:$A83,"非課税・不課税取引計")-SUMIFS(G$9:G83,$A$9:$A83,"小計")-SUMIFS(G$9:G83,$A$9:$A83,"１０％消費税計")-SUMIFS(G$9:G83,$A$9:$A83,"１０％対象計"),IF($A84="１０％消費税計",ROUND(SUMIFS(G$9:G83,$A$9:$A83,"１０％対象計")/COUNTIF($A$9:$A83,"１０％対象計")*0.1,0)+$Q84,IF(A84="値引き",T84,IF($C84="","",IF($D84="","",ROUND(F84*$D84,0)+$Q84)))))))),"")</f>
        <v/>
      </c>
      <c r="H84" s="237" t="str">
        <f t="shared" si="4"/>
        <v/>
      </c>
      <c r="I84" s="235"/>
      <c r="J84" s="238" t="str">
        <f ca="1">IFERROR(IF($A84="非課税・不課税取引計",SUMIFS(J$9:J83,$N$9:$N83,"非・不")+$R84,IF(AND(A84="小計",COUNTIF($A$9:A83,"小計")&lt;1),SUM($J$9:J83)+R84,IF(AND(A84="小計",COUNTIF($A$9:A83,"小計")&gt;=1),SUM(OFFSET($J$8,LARGE($V$9:V83,1)+1,0,LARGE($V$9:V84,1)-LARGE($V$9:V83,1)-1,1))+R84,IF($A84="１０％対象計",SUMIFS(J$9:J83,$N$9:$N83,"")+$R84-SUMIFS(J$9:J83,$A$9:$A83,"非課税・不課税取引計")-SUMIFS(J$9:J83,$A$9:$A83,"小計")-SUMIFS(J$9:J83,$A$9:$A83,"１０％消費税計")-SUMIFS(J$9:J83,$A$9:$A83,"１０％対象計"),IF($A84="１０％消費税計",ROUND(SUMIFS(J$9:J83,$A$9:$A83,"１０％対象計")/COUNTIF($A$9:$A83,"１０％対象計")*0.1,0)+$R84,IF(A84="値引き",U84,IF($C84="","",IF($D84="","",ROUND(I84*$D84,0)+$R84)))))))),"")</f>
        <v/>
      </c>
      <c r="K84" s="239" t="str">
        <f t="shared" si="5"/>
        <v/>
      </c>
      <c r="L84" s="240" t="str">
        <f t="shared" si="6"/>
        <v/>
      </c>
      <c r="M84" s="234" t="str">
        <f ca="1">IFERROR(IF($A84="非課税・不課税取引計",SUMIFS(M$9:M83,$N$9:$N83,"非・不")+$S84,IF(AND(A84="小計",COUNTIF($A$9:A83,"小計")&lt;1),SUM($M$9:M83)+S84,IF(AND(A84="小計",COUNTIF($A$9:A83,"小計")&gt;=1),SUM(OFFSET($M$8,LARGE($V$9:V83,1)+1,0,LARGE($V$9:V84,1)-LARGE($V$9:V83,1)-1,1))+S84,IF($A84="１０％対象計",SUMIFS(M$9:M83,$N$9:$N83,"")+$S84-SUMIFS(M$9:M83,$A$9:$A83,"非課税・不課税取引計")-SUMIFS(M$9:M83,$A$9:$A83,"小計")-SUMIFS(M$9:M83,$A$9:$A83,"１０％消費税計")-SUMIFS(M$9:M83,$A$9:$A83,"１０％対象計"),IF($A84="１０％消費税計",ROUND(SUMIFS(M$9:M83,$A$9:$A83,"１０％対象計")/COUNTIF($A$9:$A83,"１０％対象計")*0.1,0)+$S84,IF(A84="値引き",E84-G84-J84+S84,IF($C84="","",IF($D84="","",E84-G84-J84+$S84)))))))),"")</f>
        <v/>
      </c>
      <c r="N84" s="241"/>
      <c r="O84" s="242"/>
      <c r="P84" s="248"/>
      <c r="Q84" s="249"/>
      <c r="R84" s="249"/>
      <c r="S84" s="250"/>
      <c r="T84" s="252"/>
      <c r="U84" s="253"/>
      <c r="V84" s="214" t="str">
        <f t="shared" si="7"/>
        <v/>
      </c>
    </row>
    <row r="85" spans="1:22" ht="19.899999999999999" customHeight="1">
      <c r="A85" s="230"/>
      <c r="B85" s="231"/>
      <c r="C85" s="232"/>
      <c r="D85" s="233"/>
      <c r="E85" s="247" t="str">
        <f ca="1">IFERROR(IF(A85="１０％対象計",SUMIFS($E$9:E84,$N$9:N84,""),IF(A85="非課税・不課税取引計",SUMIFS($E$9:E84,$N$9:N84,"非・不")+P85,IF(A85="8％(軽減)対象計",SUMIFS($E$9:E84,$N$9:N84,"※")+P85,IF(AND(A85="小計",COUNTIF($A$9:A84,"小計")&lt;1),SUM($E$9:E84)+P85,IF(AND(A85="小計",COUNTIF($A$9:A84,"小計")&gt;=1),SUM(OFFSET($E$8,LARGE($V$9:V84,1)+1,0,LARGE($V$9:V85,1)-LARGE($V$9:V84,1)-1,1))+P85,IF(A85="8％対象計",SUMIFS($E$9:E84,$N$9:N84,"")+P85-SUMIFS($E$9:E84,$A$9:A84,"非課税・不課税取引計")-SUMIFS($E$9:E84,$A$9:A84,"小計")-SUMIFS($E$9:E84,$A$9:A84,"8％消費税計")-SUMIFS($E$9:E84,$A$9:A84,"8％対象計")-SUMIFS($E$9:E84,$A$9:A84,"8％(軽減)消費税計")-SUMIFS($E$9:E84,$A$9:A84,"8％(軽減)対象計"),IF(A85="8％消費税計",ROUND(SUMIFS($E$9:E84,$A$9:A84,"8％(軽減)対象計")/COUNTIF($A$9:A84,"8％(軽減)対象計")*0.08,0)+P85,IF(A85="8％消費税計",ROUND(SUMIFS($E$9:E84,$A$9:A84,"8％対象計")/COUNTIF($A$9:A84,"8％対象計")*0.08,0)+P85,IF(AND(A85="値引き",C85="",D85=""),0+P85,IF(C85="","",IF(D85="","",ROUND(C85*D85,0)+P85))))))))))),"")</f>
        <v/>
      </c>
      <c r="F85" s="235"/>
      <c r="G85" s="236" t="str">
        <f ca="1">IFERROR(IF($A85="非課税・不課税取引計",SUMIFS(G$9:G84,$N$9:$N84,"非・不")+$Q85,IF(AND(A85="小計",COUNTIF($A$9:A84,"小計")&lt;1),SUM($G$9:G84)+Q85,IF(AND(A85="小計",COUNTIF($A$9:A84,"小計")&gt;=1),SUM(OFFSET($G$8,LARGE($V$9:V84,1)+1,0,LARGE($V$9:V85,1)-LARGE($V$9:V84,1)-1,1))+Q85,IF($A85="１０％対象計",SUMIFS(G$9:G84,$N$9:$N84,"")+$Q85-SUMIFS(G$9:G84,$A$9:$A84,"非課税・不課税取引計")-SUMIFS(G$9:G84,$A$9:$A84,"小計")-SUMIFS(G$9:G84,$A$9:$A84,"１０％消費税計")-SUMIFS(G$9:G84,$A$9:$A84,"１０％対象計"),IF($A85="１０％消費税計",ROUND(SUMIFS(G$9:G84,$A$9:$A84,"１０％対象計")/COUNTIF($A$9:$A84,"１０％対象計")*0.1,0)+$Q85,IF(A85="値引き",T85,IF($C85="","",IF($D85="","",ROUND(F85*$D85,0)+$Q85)))))))),"")</f>
        <v/>
      </c>
      <c r="H85" s="237" t="str">
        <f t="shared" si="4"/>
        <v/>
      </c>
      <c r="I85" s="235"/>
      <c r="J85" s="238" t="str">
        <f ca="1">IFERROR(IF($A85="非課税・不課税取引計",SUMIFS(J$9:J84,$N$9:$N84,"非・不")+$R85,IF(AND(A85="小計",COUNTIF($A$9:A84,"小計")&lt;1),SUM($J$9:J84)+R85,IF(AND(A85="小計",COUNTIF($A$9:A84,"小計")&gt;=1),SUM(OFFSET($J$8,LARGE($V$9:V84,1)+1,0,LARGE($V$9:V85,1)-LARGE($V$9:V84,1)-1,1))+R85,IF($A85="１０％対象計",SUMIFS(J$9:J84,$N$9:$N84,"")+$R85-SUMIFS(J$9:J84,$A$9:$A84,"非課税・不課税取引計")-SUMIFS(J$9:J84,$A$9:$A84,"小計")-SUMIFS(J$9:J84,$A$9:$A84,"１０％消費税計")-SUMIFS(J$9:J84,$A$9:$A84,"１０％対象計"),IF($A85="１０％消費税計",ROUND(SUMIFS(J$9:J84,$A$9:$A84,"１０％対象計")/COUNTIF($A$9:$A84,"１０％対象計")*0.1,0)+$R85,IF(A85="値引き",U85,IF($C85="","",IF($D85="","",ROUND(I85*$D85,0)+$R85)))))))),"")</f>
        <v/>
      </c>
      <c r="K85" s="239" t="str">
        <f t="shared" si="5"/>
        <v/>
      </c>
      <c r="L85" s="240" t="str">
        <f t="shared" si="6"/>
        <v/>
      </c>
      <c r="M85" s="234" t="str">
        <f ca="1">IFERROR(IF($A85="非課税・不課税取引計",SUMIFS(M$9:M84,$N$9:$N84,"非・不")+$S85,IF(AND(A85="小計",COUNTIF($A$9:A84,"小計")&lt;1),SUM($M$9:M84)+S85,IF(AND(A85="小計",COUNTIF($A$9:A84,"小計")&gt;=1),SUM(OFFSET($M$8,LARGE($V$9:V84,1)+1,0,LARGE($V$9:V85,1)-LARGE($V$9:V84,1)-1,1))+S85,IF($A85="１０％対象計",SUMIFS(M$9:M84,$N$9:$N84,"")+$S85-SUMIFS(M$9:M84,$A$9:$A84,"非課税・不課税取引計")-SUMIFS(M$9:M84,$A$9:$A84,"小計")-SUMIFS(M$9:M84,$A$9:$A84,"１０％消費税計")-SUMIFS(M$9:M84,$A$9:$A84,"１０％対象計"),IF($A85="１０％消費税計",ROUND(SUMIFS(M$9:M84,$A$9:$A84,"１０％対象計")/COUNTIF($A$9:$A84,"１０％対象計")*0.1,0)+$S85,IF(A85="値引き",E85-G85-J85+S85,IF($C85="","",IF($D85="","",E85-G85-J85+$S85)))))))),"")</f>
        <v/>
      </c>
      <c r="N85" s="241"/>
      <c r="O85" s="242"/>
      <c r="P85" s="248"/>
      <c r="Q85" s="249"/>
      <c r="R85" s="249"/>
      <c r="S85" s="250"/>
      <c r="T85" s="252"/>
      <c r="U85" s="253"/>
      <c r="V85" s="214" t="str">
        <f t="shared" si="7"/>
        <v/>
      </c>
    </row>
    <row r="86" spans="1:22" ht="19.899999999999999" customHeight="1">
      <c r="A86" s="230"/>
      <c r="B86" s="231"/>
      <c r="C86" s="232"/>
      <c r="D86" s="233"/>
      <c r="E86" s="247" t="str">
        <f ca="1">IFERROR(IF(A86="１０％対象計",SUMIFS($E$9:E85,$N$9:N85,""),IF(A86="非課税・不課税取引計",SUMIFS($E$9:E85,$N$9:N85,"非・不")+P86,IF(A86="8％(軽減)対象計",SUMIFS($E$9:E85,$N$9:N85,"※")+P86,IF(AND(A86="小計",COUNTIF($A$9:A85,"小計")&lt;1),SUM($E$9:E85)+P86,IF(AND(A86="小計",COUNTIF($A$9:A85,"小計")&gt;=1),SUM(OFFSET($E$8,LARGE($V$9:V85,1)+1,0,LARGE($V$9:V86,1)-LARGE($V$9:V85,1)-1,1))+P86,IF(A86="8％対象計",SUMIFS($E$9:E85,$N$9:N85,"")+P86-SUMIFS($E$9:E85,$A$9:A85,"非課税・不課税取引計")-SUMIFS($E$9:E85,$A$9:A85,"小計")-SUMIFS($E$9:E85,$A$9:A85,"8％消費税計")-SUMIFS($E$9:E85,$A$9:A85,"8％対象計")-SUMIFS($E$9:E85,$A$9:A85,"8％(軽減)消費税計")-SUMIFS($E$9:E85,$A$9:A85,"8％(軽減)対象計"),IF(A86="8％消費税計",ROUND(SUMIFS($E$9:E85,$A$9:A85,"8％(軽減)対象計")/COUNTIF($A$9:A85,"8％(軽減)対象計")*0.08,0)+P86,IF(A86="8％消費税計",ROUND(SUMIFS($E$9:E85,$A$9:A85,"8％対象計")/COUNTIF($A$9:A85,"8％対象計")*0.08,0)+P86,IF(AND(A86="値引き",C86="",D86=""),0+P86,IF(C86="","",IF(D86="","",ROUND(C86*D86,0)+P86))))))))))),"")</f>
        <v/>
      </c>
      <c r="F86" s="235"/>
      <c r="G86" s="236" t="str">
        <f ca="1">IFERROR(IF($A86="非課税・不課税取引計",SUMIFS(G$9:G85,$N$9:$N85,"非・不")+$Q86,IF(AND(A86="小計",COUNTIF($A$9:A85,"小計")&lt;1),SUM($G$9:G85)+Q86,IF(AND(A86="小計",COUNTIF($A$9:A85,"小計")&gt;=1),SUM(OFFSET($G$8,LARGE($V$9:V85,1)+1,0,LARGE($V$9:V86,1)-LARGE($V$9:V85,1)-1,1))+Q86,IF($A86="１０％対象計",SUMIFS(G$9:G85,$N$9:$N85,"")+$Q86-SUMIFS(G$9:G85,$A$9:$A85,"非課税・不課税取引計")-SUMIFS(G$9:G85,$A$9:$A85,"小計")-SUMIFS(G$9:G85,$A$9:$A85,"１０％消費税計")-SUMIFS(G$9:G85,$A$9:$A85,"１０％対象計"),IF($A86="１０％消費税計",ROUND(SUMIFS(G$9:G85,$A$9:$A85,"１０％対象計")/COUNTIF($A$9:$A85,"１０％対象計")*0.1,0)+$Q86,IF(A86="値引き",T86,IF($C86="","",IF($D86="","",ROUND(F86*$D86,0)+$Q86)))))))),"")</f>
        <v/>
      </c>
      <c r="H86" s="237" t="str">
        <f t="shared" si="4"/>
        <v/>
      </c>
      <c r="I86" s="235"/>
      <c r="J86" s="238" t="str">
        <f ca="1">IFERROR(IF($A86="非課税・不課税取引計",SUMIFS(J$9:J85,$N$9:$N85,"非・不")+$R86,IF(AND(A86="小計",COUNTIF($A$9:A85,"小計")&lt;1),SUM($J$9:J85)+R86,IF(AND(A86="小計",COUNTIF($A$9:A85,"小計")&gt;=1),SUM(OFFSET($J$8,LARGE($V$9:V85,1)+1,0,LARGE($V$9:V86,1)-LARGE($V$9:V85,1)-1,1))+R86,IF($A86="１０％対象計",SUMIFS(J$9:J85,$N$9:$N85,"")+$R86-SUMIFS(J$9:J85,$A$9:$A85,"非課税・不課税取引計")-SUMIFS(J$9:J85,$A$9:$A85,"小計")-SUMIFS(J$9:J85,$A$9:$A85,"１０％消費税計")-SUMIFS(J$9:J85,$A$9:$A85,"１０％対象計"),IF($A86="１０％消費税計",ROUND(SUMIFS(J$9:J85,$A$9:$A85,"１０％対象計")/COUNTIF($A$9:$A85,"１０％対象計")*0.1,0)+$R86,IF(A86="値引き",U86,IF($C86="","",IF($D86="","",ROUND(I86*$D86,0)+$R86)))))))),"")</f>
        <v/>
      </c>
      <c r="K86" s="239" t="str">
        <f t="shared" si="5"/>
        <v/>
      </c>
      <c r="L86" s="240" t="str">
        <f t="shared" si="6"/>
        <v/>
      </c>
      <c r="M86" s="234" t="str">
        <f ca="1">IFERROR(IF($A86="非課税・不課税取引計",SUMIFS(M$9:M85,$N$9:$N85,"非・不")+$S86,IF(AND(A86="小計",COUNTIF($A$9:A85,"小計")&lt;1),SUM($M$9:M85)+S86,IF(AND(A86="小計",COUNTIF($A$9:A85,"小計")&gt;=1),SUM(OFFSET($M$8,LARGE($V$9:V85,1)+1,0,LARGE($V$9:V86,1)-LARGE($V$9:V85,1)-1,1))+S86,IF($A86="１０％対象計",SUMIFS(M$9:M85,$N$9:$N85,"")+$S86-SUMIFS(M$9:M85,$A$9:$A85,"非課税・不課税取引計")-SUMIFS(M$9:M85,$A$9:$A85,"小計")-SUMIFS(M$9:M85,$A$9:$A85,"１０％消費税計")-SUMIFS(M$9:M85,$A$9:$A85,"１０％対象計"),IF($A86="１０％消費税計",ROUND(SUMIFS(M$9:M85,$A$9:$A85,"１０％対象計")/COUNTIF($A$9:$A85,"１０％対象計")*0.1,0)+$S86,IF(A86="値引き",E86-G86-J86+S86,IF($C86="","",IF($D86="","",E86-G86-J86+$S86)))))))),"")</f>
        <v/>
      </c>
      <c r="N86" s="241"/>
      <c r="O86" s="242"/>
      <c r="P86" s="248"/>
      <c r="Q86" s="249"/>
      <c r="R86" s="249"/>
      <c r="S86" s="250"/>
      <c r="T86" s="252"/>
      <c r="U86" s="253"/>
      <c r="V86" s="214" t="str">
        <f t="shared" si="7"/>
        <v/>
      </c>
    </row>
    <row r="87" spans="1:22" ht="19.899999999999999" customHeight="1">
      <c r="A87" s="230"/>
      <c r="B87" s="231"/>
      <c r="C87" s="232"/>
      <c r="D87" s="233"/>
      <c r="E87" s="247" t="str">
        <f ca="1">IFERROR(IF(A87="１０％対象計",SUMIFS($E$9:E86,$N$9:N86,""),IF(A87="非課税・不課税取引計",SUMIFS($E$9:E86,$N$9:N86,"非・不")+P87,IF(A87="8％(軽減)対象計",SUMIFS($E$9:E86,$N$9:N86,"※")+P87,IF(AND(A87="小計",COUNTIF($A$9:A86,"小計")&lt;1),SUM($E$9:E86)+P87,IF(AND(A87="小計",COUNTIF($A$9:A86,"小計")&gt;=1),SUM(OFFSET($E$8,LARGE($V$9:V86,1)+1,0,LARGE($V$9:V87,1)-LARGE($V$9:V86,1)-1,1))+P87,IF(A87="8％対象計",SUMIFS($E$9:E86,$N$9:N86,"")+P87-SUMIFS($E$9:E86,$A$9:A86,"非課税・不課税取引計")-SUMIFS($E$9:E86,$A$9:A86,"小計")-SUMIFS($E$9:E86,$A$9:A86,"8％消費税計")-SUMIFS($E$9:E86,$A$9:A86,"8％対象計")-SUMIFS($E$9:E86,$A$9:A86,"8％(軽減)消費税計")-SUMIFS($E$9:E86,$A$9:A86,"8％(軽減)対象計"),IF(A87="8％消費税計",ROUND(SUMIFS($E$9:E86,$A$9:A86,"8％(軽減)対象計")/COUNTIF($A$9:A86,"8％(軽減)対象計")*0.08,0)+P87,IF(A87="8％消費税計",ROUND(SUMIFS($E$9:E86,$A$9:A86,"8％対象計")/COUNTIF($A$9:A86,"8％対象計")*0.08,0)+P87,IF(AND(A87="値引き",C87="",D87=""),0+P87,IF(C87="","",IF(D87="","",ROUND(C87*D87,0)+P87))))))))))),"")</f>
        <v/>
      </c>
      <c r="F87" s="235"/>
      <c r="G87" s="236" t="str">
        <f ca="1">IFERROR(IF($A87="非課税・不課税取引計",SUMIFS(G$9:G86,$N$9:$N86,"非・不")+$Q87,IF(AND(A87="小計",COUNTIF($A$9:A86,"小計")&lt;1),SUM($G$9:G86)+Q87,IF(AND(A87="小計",COUNTIF($A$9:A86,"小計")&gt;=1),SUM(OFFSET($G$8,LARGE($V$9:V86,1)+1,0,LARGE($V$9:V87,1)-LARGE($V$9:V86,1)-1,1))+Q87,IF($A87="１０％対象計",SUMIFS(G$9:G86,$N$9:$N86,"")+$Q87-SUMIFS(G$9:G86,$A$9:$A86,"非課税・不課税取引計")-SUMIFS(G$9:G86,$A$9:$A86,"小計")-SUMIFS(G$9:G86,$A$9:$A86,"１０％消費税計")-SUMIFS(G$9:G86,$A$9:$A86,"１０％対象計"),IF($A87="１０％消費税計",ROUND(SUMIFS(G$9:G86,$A$9:$A86,"１０％対象計")/COUNTIF($A$9:$A86,"１０％対象計")*0.1,0)+$Q87,IF(A87="値引き",T87,IF($C87="","",IF($D87="","",ROUND(F87*$D87,0)+$Q87)))))))),"")</f>
        <v/>
      </c>
      <c r="H87" s="237" t="str">
        <f t="shared" si="4"/>
        <v/>
      </c>
      <c r="I87" s="235"/>
      <c r="J87" s="238" t="str">
        <f ca="1">IFERROR(IF($A87="非課税・不課税取引計",SUMIFS(J$9:J86,$N$9:$N86,"非・不")+$R87,IF(AND(A87="小計",COUNTIF($A$9:A86,"小計")&lt;1),SUM($J$9:J86)+R87,IF(AND(A87="小計",COUNTIF($A$9:A86,"小計")&gt;=1),SUM(OFFSET($J$8,LARGE($V$9:V86,1)+1,0,LARGE($V$9:V87,1)-LARGE($V$9:V86,1)-1,1))+R87,IF($A87="１０％対象計",SUMIFS(J$9:J86,$N$9:$N86,"")+$R87-SUMIFS(J$9:J86,$A$9:$A86,"非課税・不課税取引計")-SUMIFS(J$9:J86,$A$9:$A86,"小計")-SUMIFS(J$9:J86,$A$9:$A86,"１０％消費税計")-SUMIFS(J$9:J86,$A$9:$A86,"１０％対象計"),IF($A87="１０％消費税計",ROUND(SUMIFS(J$9:J86,$A$9:$A86,"１０％対象計")/COUNTIF($A$9:$A86,"１０％対象計")*0.1,0)+$R87,IF(A87="値引き",U87,IF($C87="","",IF($D87="","",ROUND(I87*$D87,0)+$R87)))))))),"")</f>
        <v/>
      </c>
      <c r="K87" s="239" t="str">
        <f t="shared" si="5"/>
        <v/>
      </c>
      <c r="L87" s="240" t="str">
        <f t="shared" si="6"/>
        <v/>
      </c>
      <c r="M87" s="234" t="str">
        <f ca="1">IFERROR(IF($A87="非課税・不課税取引計",SUMIFS(M$9:M86,$N$9:$N86,"非・不")+$S87,IF(AND(A87="小計",COUNTIF($A$9:A86,"小計")&lt;1),SUM($M$9:M86)+S87,IF(AND(A87="小計",COUNTIF($A$9:A86,"小計")&gt;=1),SUM(OFFSET($M$8,LARGE($V$9:V86,1)+1,0,LARGE($V$9:V87,1)-LARGE($V$9:V86,1)-1,1))+S87,IF($A87="１０％対象計",SUMIFS(M$9:M86,$N$9:$N86,"")+$S87-SUMIFS(M$9:M86,$A$9:$A86,"非課税・不課税取引計")-SUMIFS(M$9:M86,$A$9:$A86,"小計")-SUMIFS(M$9:M86,$A$9:$A86,"１０％消費税計")-SUMIFS(M$9:M86,$A$9:$A86,"１０％対象計"),IF($A87="１０％消費税計",ROUND(SUMIFS(M$9:M86,$A$9:$A86,"１０％対象計")/COUNTIF($A$9:$A86,"１０％対象計")*0.1,0)+$S87,IF(A87="値引き",E87-G87-J87+S87,IF($C87="","",IF($D87="","",E87-G87-J87+$S87)))))))),"")</f>
        <v/>
      </c>
      <c r="N87" s="241"/>
      <c r="O87" s="242"/>
      <c r="P87" s="248"/>
      <c r="Q87" s="249"/>
      <c r="R87" s="249"/>
      <c r="S87" s="250"/>
      <c r="T87" s="252"/>
      <c r="U87" s="253"/>
      <c r="V87" s="214" t="str">
        <f t="shared" si="7"/>
        <v/>
      </c>
    </row>
    <row r="88" spans="1:22" ht="19.899999999999999" customHeight="1">
      <c r="A88" s="230"/>
      <c r="B88" s="231"/>
      <c r="C88" s="232"/>
      <c r="D88" s="233"/>
      <c r="E88" s="247" t="str">
        <f ca="1">IFERROR(IF(A88="１０％対象計",SUMIFS($E$9:E87,$N$9:N87,""),IF(A88="非課税・不課税取引計",SUMIFS($E$9:E87,$N$9:N87,"非・不")+P88,IF(A88="8％(軽減)対象計",SUMIFS($E$9:E87,$N$9:N87,"※")+P88,IF(AND(A88="小計",COUNTIF($A$9:A87,"小計")&lt;1),SUM($E$9:E87)+P88,IF(AND(A88="小計",COUNTIF($A$9:A87,"小計")&gt;=1),SUM(OFFSET($E$8,LARGE($V$9:V87,1)+1,0,LARGE($V$9:V88,1)-LARGE($V$9:V87,1)-1,1))+P88,IF(A88="8％対象計",SUMIFS($E$9:E87,$N$9:N87,"")+P88-SUMIFS($E$9:E87,$A$9:A87,"非課税・不課税取引計")-SUMIFS($E$9:E87,$A$9:A87,"小計")-SUMIFS($E$9:E87,$A$9:A87,"8％消費税計")-SUMIFS($E$9:E87,$A$9:A87,"8％対象計")-SUMIFS($E$9:E87,$A$9:A87,"8％(軽減)消費税計")-SUMIFS($E$9:E87,$A$9:A87,"8％(軽減)対象計"),IF(A88="8％消費税計",ROUND(SUMIFS($E$9:E87,$A$9:A87,"8％(軽減)対象計")/COUNTIF($A$9:A87,"8％(軽減)対象計")*0.08,0)+P88,IF(A88="8％消費税計",ROUND(SUMIFS($E$9:E87,$A$9:A87,"8％対象計")/COUNTIF($A$9:A87,"8％対象計")*0.08,0)+P88,IF(AND(A88="値引き",C88="",D88=""),0+P88,IF(C88="","",IF(D88="","",ROUND(C88*D88,0)+P88))))))))))),"")</f>
        <v/>
      </c>
      <c r="F88" s="235"/>
      <c r="G88" s="236" t="str">
        <f ca="1">IFERROR(IF($A88="非課税・不課税取引計",SUMIFS(G$9:G87,$N$9:$N87,"非・不")+$Q88,IF(AND(A88="小計",COUNTIF($A$9:A87,"小計")&lt;1),SUM($G$9:G87)+Q88,IF(AND(A88="小計",COUNTIF($A$9:A87,"小計")&gt;=1),SUM(OFFSET($G$8,LARGE($V$9:V87,1)+1,0,LARGE($V$9:V88,1)-LARGE($V$9:V87,1)-1,1))+Q88,IF($A88="１０％対象計",SUMIFS(G$9:G87,$N$9:$N87,"")+$Q88-SUMIFS(G$9:G87,$A$9:$A87,"非課税・不課税取引計")-SUMIFS(G$9:G87,$A$9:$A87,"小計")-SUMIFS(G$9:G87,$A$9:$A87,"１０％消費税計")-SUMIFS(G$9:G87,$A$9:$A87,"１０％対象計"),IF($A88="１０％消費税計",ROUND(SUMIFS(G$9:G87,$A$9:$A87,"１０％対象計")/COUNTIF($A$9:$A87,"１０％対象計")*0.1,0)+$Q88,IF(A88="値引き",T88,IF($C88="","",IF($D88="","",ROUND(F88*$D88,0)+$Q88)))))))),"")</f>
        <v/>
      </c>
      <c r="H88" s="237" t="str">
        <f t="shared" si="4"/>
        <v/>
      </c>
      <c r="I88" s="235"/>
      <c r="J88" s="238" t="str">
        <f ca="1">IFERROR(IF($A88="非課税・不課税取引計",SUMIFS(J$9:J87,$N$9:$N87,"非・不")+$R88,IF(AND(A88="小計",COUNTIF($A$9:A87,"小計")&lt;1),SUM($J$9:J87)+R88,IF(AND(A88="小計",COUNTIF($A$9:A87,"小計")&gt;=1),SUM(OFFSET($J$8,LARGE($V$9:V87,1)+1,0,LARGE($V$9:V88,1)-LARGE($V$9:V87,1)-1,1))+R88,IF($A88="１０％対象計",SUMIFS(J$9:J87,$N$9:$N87,"")+$R88-SUMIFS(J$9:J87,$A$9:$A87,"非課税・不課税取引計")-SUMIFS(J$9:J87,$A$9:$A87,"小計")-SUMIFS(J$9:J87,$A$9:$A87,"１０％消費税計")-SUMIFS(J$9:J87,$A$9:$A87,"１０％対象計"),IF($A88="１０％消費税計",ROUND(SUMIFS(J$9:J87,$A$9:$A87,"１０％対象計")/COUNTIF($A$9:$A87,"１０％対象計")*0.1,0)+$R88,IF(A88="値引き",U88,IF($C88="","",IF($D88="","",ROUND(I88*$D88,0)+$R88)))))))),"")</f>
        <v/>
      </c>
      <c r="K88" s="239" t="str">
        <f t="shared" si="5"/>
        <v/>
      </c>
      <c r="L88" s="240" t="str">
        <f t="shared" si="6"/>
        <v/>
      </c>
      <c r="M88" s="234" t="str">
        <f ca="1">IFERROR(IF($A88="非課税・不課税取引計",SUMIFS(M$9:M87,$N$9:$N87,"非・不")+$S88,IF(AND(A88="小計",COUNTIF($A$9:A87,"小計")&lt;1),SUM($M$9:M87)+S88,IF(AND(A88="小計",COUNTIF($A$9:A87,"小計")&gt;=1),SUM(OFFSET($M$8,LARGE($V$9:V87,1)+1,0,LARGE($V$9:V88,1)-LARGE($V$9:V87,1)-1,1))+S88,IF($A88="１０％対象計",SUMIFS(M$9:M87,$N$9:$N87,"")+$S88-SUMIFS(M$9:M87,$A$9:$A87,"非課税・不課税取引計")-SUMIFS(M$9:M87,$A$9:$A87,"小計")-SUMIFS(M$9:M87,$A$9:$A87,"１０％消費税計")-SUMIFS(M$9:M87,$A$9:$A87,"１０％対象計"),IF($A88="１０％消費税計",ROUND(SUMIFS(M$9:M87,$A$9:$A87,"１０％対象計")/COUNTIF($A$9:$A87,"１０％対象計")*0.1,0)+$S88,IF(A88="値引き",E88-G88-J88+S88,IF($C88="","",IF($D88="","",E88-G88-J88+$S88)))))))),"")</f>
        <v/>
      </c>
      <c r="N88" s="241"/>
      <c r="O88" s="242"/>
      <c r="P88" s="248"/>
      <c r="Q88" s="249"/>
      <c r="R88" s="249"/>
      <c r="S88" s="250"/>
      <c r="T88" s="252"/>
      <c r="U88" s="253"/>
      <c r="V88" s="214" t="str">
        <f t="shared" si="7"/>
        <v/>
      </c>
    </row>
    <row r="89" spans="1:22" ht="19.899999999999999" customHeight="1">
      <c r="A89" s="230"/>
      <c r="B89" s="231"/>
      <c r="C89" s="232"/>
      <c r="D89" s="233"/>
      <c r="E89" s="247" t="str">
        <f ca="1">IFERROR(IF(A89="１０％対象計",SUMIFS($E$9:E88,$N$9:N88,""),IF(A89="非課税・不課税取引計",SUMIFS($E$9:E88,$N$9:N88,"非・不")+P89,IF(A89="8％(軽減)対象計",SUMIFS($E$9:E88,$N$9:N88,"※")+P89,IF(AND(A89="小計",COUNTIF($A$9:A88,"小計")&lt;1),SUM($E$9:E88)+P89,IF(AND(A89="小計",COUNTIF($A$9:A88,"小計")&gt;=1),SUM(OFFSET($E$8,LARGE($V$9:V88,1)+1,0,LARGE($V$9:V89,1)-LARGE($V$9:V88,1)-1,1))+P89,IF(A89="8％対象計",SUMIFS($E$9:E88,$N$9:N88,"")+P89-SUMIFS($E$9:E88,$A$9:A88,"非課税・不課税取引計")-SUMIFS($E$9:E88,$A$9:A88,"小計")-SUMIFS($E$9:E88,$A$9:A88,"8％消費税計")-SUMIFS($E$9:E88,$A$9:A88,"8％対象計")-SUMIFS($E$9:E88,$A$9:A88,"8％(軽減)消費税計")-SUMIFS($E$9:E88,$A$9:A88,"8％(軽減)対象計"),IF(A89="8％消費税計",ROUND(SUMIFS($E$9:E88,$A$9:A88,"8％(軽減)対象計")/COUNTIF($A$9:A88,"8％(軽減)対象計")*0.08,0)+P89,IF(A89="8％消費税計",ROUND(SUMIFS($E$9:E88,$A$9:A88,"8％対象計")/COUNTIF($A$9:A88,"8％対象計")*0.08,0)+P89,IF(AND(A89="値引き",C89="",D89=""),0+P89,IF(C89="","",IF(D89="","",ROUND(C89*D89,0)+P89))))))))))),"")</f>
        <v/>
      </c>
      <c r="F89" s="235"/>
      <c r="G89" s="236" t="str">
        <f ca="1">IFERROR(IF($A89="非課税・不課税取引計",SUMIFS(G$9:G88,$N$9:$N88,"非・不")+$Q89,IF(AND(A89="小計",COUNTIF($A$9:A88,"小計")&lt;1),SUM($G$9:G88)+Q89,IF(AND(A89="小計",COUNTIF($A$9:A88,"小計")&gt;=1),SUM(OFFSET($G$8,LARGE($V$9:V88,1)+1,0,LARGE($V$9:V89,1)-LARGE($V$9:V88,1)-1,1))+Q89,IF($A89="１０％対象計",SUMIFS(G$9:G88,$N$9:$N88,"")+$Q89-SUMIFS(G$9:G88,$A$9:$A88,"非課税・不課税取引計")-SUMIFS(G$9:G88,$A$9:$A88,"小計")-SUMIFS(G$9:G88,$A$9:$A88,"１０％消費税計")-SUMIFS(G$9:G88,$A$9:$A88,"１０％対象計"),IF($A89="１０％消費税計",ROUND(SUMIFS(G$9:G88,$A$9:$A88,"１０％対象計")/COUNTIF($A$9:$A88,"１０％対象計")*0.1,0)+$Q89,IF(A89="値引き",T89,IF($C89="","",IF($D89="","",ROUND(F89*$D89,0)+$Q89)))))))),"")</f>
        <v/>
      </c>
      <c r="H89" s="237" t="str">
        <f t="shared" si="4"/>
        <v/>
      </c>
      <c r="I89" s="235"/>
      <c r="J89" s="238" t="str">
        <f ca="1">IFERROR(IF($A89="非課税・不課税取引計",SUMIFS(J$9:J88,$N$9:$N88,"非・不")+$R89,IF(AND(A89="小計",COUNTIF($A$9:A88,"小計")&lt;1),SUM($J$9:J88)+R89,IF(AND(A89="小計",COUNTIF($A$9:A88,"小計")&gt;=1),SUM(OFFSET($J$8,LARGE($V$9:V88,1)+1,0,LARGE($V$9:V89,1)-LARGE($V$9:V88,1)-1,1))+R89,IF($A89="１０％対象計",SUMIFS(J$9:J88,$N$9:$N88,"")+$R89-SUMIFS(J$9:J88,$A$9:$A88,"非課税・不課税取引計")-SUMIFS(J$9:J88,$A$9:$A88,"小計")-SUMIFS(J$9:J88,$A$9:$A88,"１０％消費税計")-SUMIFS(J$9:J88,$A$9:$A88,"１０％対象計"),IF($A89="１０％消費税計",ROUND(SUMIFS(J$9:J88,$A$9:$A88,"１０％対象計")/COUNTIF($A$9:$A88,"１０％対象計")*0.1,0)+$R89,IF(A89="値引き",U89,IF($C89="","",IF($D89="","",ROUND(I89*$D89,0)+$R89)))))))),"")</f>
        <v/>
      </c>
      <c r="K89" s="239" t="str">
        <f t="shared" si="5"/>
        <v/>
      </c>
      <c r="L89" s="240" t="str">
        <f t="shared" si="6"/>
        <v/>
      </c>
      <c r="M89" s="234" t="str">
        <f ca="1">IFERROR(IF($A89="非課税・不課税取引計",SUMIFS(M$9:M88,$N$9:$N88,"非・不")+$S89,IF(AND(A89="小計",COUNTIF($A$9:A88,"小計")&lt;1),SUM($M$9:M88)+S89,IF(AND(A89="小計",COUNTIF($A$9:A88,"小計")&gt;=1),SUM(OFFSET($M$8,LARGE($V$9:V88,1)+1,0,LARGE($V$9:V89,1)-LARGE($V$9:V88,1)-1,1))+S89,IF($A89="１０％対象計",SUMIFS(M$9:M88,$N$9:$N88,"")+$S89-SUMIFS(M$9:M88,$A$9:$A88,"非課税・不課税取引計")-SUMIFS(M$9:M88,$A$9:$A88,"小計")-SUMIFS(M$9:M88,$A$9:$A88,"１０％消費税計")-SUMIFS(M$9:M88,$A$9:$A88,"１０％対象計"),IF($A89="１０％消費税計",ROUND(SUMIFS(M$9:M88,$A$9:$A88,"１０％対象計")/COUNTIF($A$9:$A88,"１０％対象計")*0.1,0)+$S89,IF(A89="値引き",E89-G89-J89+S89,IF($C89="","",IF($D89="","",E89-G89-J89+$S89)))))))),"")</f>
        <v/>
      </c>
      <c r="N89" s="241"/>
      <c r="O89" s="242"/>
      <c r="P89" s="248"/>
      <c r="Q89" s="249"/>
      <c r="R89" s="249"/>
      <c r="S89" s="250"/>
      <c r="T89" s="252"/>
      <c r="U89" s="253"/>
      <c r="V89" s="214" t="str">
        <f t="shared" si="7"/>
        <v/>
      </c>
    </row>
    <row r="90" spans="1:22" ht="19.899999999999999" customHeight="1">
      <c r="A90" s="230"/>
      <c r="B90" s="231"/>
      <c r="C90" s="232"/>
      <c r="D90" s="233"/>
      <c r="E90" s="247" t="str">
        <f ca="1">IFERROR(IF(A90="１０％対象計",SUMIFS($E$9:E89,$N$9:N89,""),IF(A90="非課税・不課税取引計",SUMIFS($E$9:E89,$N$9:N89,"非・不")+P90,IF(A90="8％(軽減)対象計",SUMIFS($E$9:E89,$N$9:N89,"※")+P90,IF(AND(A90="小計",COUNTIF($A$9:A89,"小計")&lt;1),SUM($E$9:E89)+P90,IF(AND(A90="小計",COUNTIF($A$9:A89,"小計")&gt;=1),SUM(OFFSET($E$8,LARGE($V$9:V89,1)+1,0,LARGE($V$9:V90,1)-LARGE($V$9:V89,1)-1,1))+P90,IF(A90="8％対象計",SUMIFS($E$9:E89,$N$9:N89,"")+P90-SUMIFS($E$9:E89,$A$9:A89,"非課税・不課税取引計")-SUMIFS($E$9:E89,$A$9:A89,"小計")-SUMIFS($E$9:E89,$A$9:A89,"8％消費税計")-SUMIFS($E$9:E89,$A$9:A89,"8％対象計")-SUMIFS($E$9:E89,$A$9:A89,"8％(軽減)消費税計")-SUMIFS($E$9:E89,$A$9:A89,"8％(軽減)対象計"),IF(A90="8％消費税計",ROUND(SUMIFS($E$9:E89,$A$9:A89,"8％(軽減)対象計")/COUNTIF($A$9:A89,"8％(軽減)対象計")*0.08,0)+P90,IF(A90="8％消費税計",ROUND(SUMIFS($E$9:E89,$A$9:A89,"8％対象計")/COUNTIF($A$9:A89,"8％対象計")*0.08,0)+P90,IF(AND(A90="値引き",C90="",D90=""),0+P90,IF(C90="","",IF(D90="","",ROUND(C90*D90,0)+P90))))))))))),"")</f>
        <v/>
      </c>
      <c r="F90" s="235"/>
      <c r="G90" s="236" t="str">
        <f ca="1">IFERROR(IF($A90="非課税・不課税取引計",SUMIFS(G$9:G89,$N$9:$N89,"非・不")+$Q90,IF(AND(A90="小計",COUNTIF($A$9:A89,"小計")&lt;1),SUM($G$9:G89)+Q90,IF(AND(A90="小計",COUNTIF($A$9:A89,"小計")&gt;=1),SUM(OFFSET($G$8,LARGE($V$9:V89,1)+1,0,LARGE($V$9:V90,1)-LARGE($V$9:V89,1)-1,1))+Q90,IF($A90="１０％対象計",SUMIFS(G$9:G89,$N$9:$N89,"")+$Q90-SUMIFS(G$9:G89,$A$9:$A89,"非課税・不課税取引計")-SUMIFS(G$9:G89,$A$9:$A89,"小計")-SUMIFS(G$9:G89,$A$9:$A89,"１０％消費税計")-SUMIFS(G$9:G89,$A$9:$A89,"１０％対象計"),IF($A90="１０％消費税計",ROUND(SUMIFS(G$9:G89,$A$9:$A89,"１０％対象計")/COUNTIF($A$9:$A89,"１０％対象計")*0.1,0)+$Q90,IF(A90="値引き",T90,IF($C90="","",IF($D90="","",ROUND(F90*$D90,0)+$Q90)))))))),"")</f>
        <v/>
      </c>
      <c r="H90" s="237" t="str">
        <f t="shared" si="4"/>
        <v/>
      </c>
      <c r="I90" s="235"/>
      <c r="J90" s="238" t="str">
        <f ca="1">IFERROR(IF($A90="非課税・不課税取引計",SUMIFS(J$9:J89,$N$9:$N89,"非・不")+$R90,IF(AND(A90="小計",COUNTIF($A$9:A89,"小計")&lt;1),SUM($J$9:J89)+R90,IF(AND(A90="小計",COUNTIF($A$9:A89,"小計")&gt;=1),SUM(OFFSET($J$8,LARGE($V$9:V89,1)+1,0,LARGE($V$9:V90,1)-LARGE($V$9:V89,1)-1,1))+R90,IF($A90="１０％対象計",SUMIFS(J$9:J89,$N$9:$N89,"")+$R90-SUMIFS(J$9:J89,$A$9:$A89,"非課税・不課税取引計")-SUMIFS(J$9:J89,$A$9:$A89,"小計")-SUMIFS(J$9:J89,$A$9:$A89,"１０％消費税計")-SUMIFS(J$9:J89,$A$9:$A89,"１０％対象計"),IF($A90="１０％消費税計",ROUND(SUMIFS(J$9:J89,$A$9:$A89,"１０％対象計")/COUNTIF($A$9:$A89,"１０％対象計")*0.1,0)+$R90,IF(A90="値引き",U90,IF($C90="","",IF($D90="","",ROUND(I90*$D90,0)+$R90)))))))),"")</f>
        <v/>
      </c>
      <c r="K90" s="239" t="str">
        <f t="shared" si="5"/>
        <v/>
      </c>
      <c r="L90" s="240" t="str">
        <f t="shared" si="6"/>
        <v/>
      </c>
      <c r="M90" s="234" t="str">
        <f ca="1">IFERROR(IF($A90="非課税・不課税取引計",SUMIFS(M$9:M89,$N$9:$N89,"非・不")+$S90,IF(AND(A90="小計",COUNTIF($A$9:A89,"小計")&lt;1),SUM($M$9:M89)+S90,IF(AND(A90="小計",COUNTIF($A$9:A89,"小計")&gt;=1),SUM(OFFSET($M$8,LARGE($V$9:V89,1)+1,0,LARGE($V$9:V90,1)-LARGE($V$9:V89,1)-1,1))+S90,IF($A90="１０％対象計",SUMIFS(M$9:M89,$N$9:$N89,"")+$S90-SUMIFS(M$9:M89,$A$9:$A89,"非課税・不課税取引計")-SUMIFS(M$9:M89,$A$9:$A89,"小計")-SUMIFS(M$9:M89,$A$9:$A89,"１０％消費税計")-SUMIFS(M$9:M89,$A$9:$A89,"１０％対象計"),IF($A90="１０％消費税計",ROUND(SUMIFS(M$9:M89,$A$9:$A89,"１０％対象計")/COUNTIF($A$9:$A89,"１０％対象計")*0.1,0)+$S90,IF(A90="値引き",E90-G90-J90+S90,IF($C90="","",IF($D90="","",E90-G90-J90+$S90)))))))),"")</f>
        <v/>
      </c>
      <c r="N90" s="241"/>
      <c r="O90" s="242"/>
      <c r="P90" s="248"/>
      <c r="Q90" s="249"/>
      <c r="R90" s="249"/>
      <c r="S90" s="250"/>
      <c r="T90" s="252"/>
      <c r="U90" s="253"/>
      <c r="V90" s="214" t="str">
        <f t="shared" si="7"/>
        <v/>
      </c>
    </row>
    <row r="91" spans="1:22" ht="19.899999999999999" customHeight="1">
      <c r="A91" s="230"/>
      <c r="B91" s="231"/>
      <c r="C91" s="232"/>
      <c r="D91" s="233"/>
      <c r="E91" s="247" t="str">
        <f ca="1">IFERROR(IF(A91="１０％対象計",SUMIFS($E$9:E90,$N$9:N90,""),IF(A91="非課税・不課税取引計",SUMIFS($E$9:E90,$N$9:N90,"非・不")+P91,IF(A91="8％(軽減)対象計",SUMIFS($E$9:E90,$N$9:N90,"※")+P91,IF(AND(A91="小計",COUNTIF($A$9:A90,"小計")&lt;1),SUM($E$9:E90)+P91,IF(AND(A91="小計",COUNTIF($A$9:A90,"小計")&gt;=1),SUM(OFFSET($E$8,LARGE($V$9:V90,1)+1,0,LARGE($V$9:V91,1)-LARGE($V$9:V90,1)-1,1))+P91,IF(A91="8％対象計",SUMIFS($E$9:E90,$N$9:N90,"")+P91-SUMIFS($E$9:E90,$A$9:A90,"非課税・不課税取引計")-SUMIFS($E$9:E90,$A$9:A90,"小計")-SUMIFS($E$9:E90,$A$9:A90,"8％消費税計")-SUMIFS($E$9:E90,$A$9:A90,"8％対象計")-SUMIFS($E$9:E90,$A$9:A90,"8％(軽減)消費税計")-SUMIFS($E$9:E90,$A$9:A90,"8％(軽減)対象計"),IF(A91="8％消費税計",ROUND(SUMIFS($E$9:E90,$A$9:A90,"8％(軽減)対象計")/COUNTIF($A$9:A90,"8％(軽減)対象計")*0.08,0)+P91,IF(A91="8％消費税計",ROUND(SUMIFS($E$9:E90,$A$9:A90,"8％対象計")/COUNTIF($A$9:A90,"8％対象計")*0.08,0)+P91,IF(AND(A91="値引き",C91="",D91=""),0+P91,IF(C91="","",IF(D91="","",ROUND(C91*D91,0)+P91))))))))))),"")</f>
        <v/>
      </c>
      <c r="F91" s="235"/>
      <c r="G91" s="236" t="str">
        <f ca="1">IFERROR(IF($A91="非課税・不課税取引計",SUMIFS(G$9:G90,$N$9:$N90,"非・不")+$Q91,IF(AND(A91="小計",COUNTIF($A$9:A90,"小計")&lt;1),SUM($G$9:G90)+Q91,IF(AND(A91="小計",COUNTIF($A$9:A90,"小計")&gt;=1),SUM(OFFSET($G$8,LARGE($V$9:V90,1)+1,0,LARGE($V$9:V91,1)-LARGE($V$9:V90,1)-1,1))+Q91,IF($A91="１０％対象計",SUMIFS(G$9:G90,$N$9:$N90,"")+$Q91-SUMIFS(G$9:G90,$A$9:$A90,"非課税・不課税取引計")-SUMIFS(G$9:G90,$A$9:$A90,"小計")-SUMIFS(G$9:G90,$A$9:$A90,"１０％消費税計")-SUMIFS(G$9:G90,$A$9:$A90,"１０％対象計"),IF($A91="１０％消費税計",ROUND(SUMIFS(G$9:G90,$A$9:$A90,"１０％対象計")/COUNTIF($A$9:$A90,"１０％対象計")*0.1,0)+$Q91,IF(A91="値引き",T91,IF($C91="","",IF($D91="","",ROUND(F91*$D91,0)+$Q91)))))))),"")</f>
        <v/>
      </c>
      <c r="H91" s="237" t="str">
        <f t="shared" si="4"/>
        <v/>
      </c>
      <c r="I91" s="235"/>
      <c r="J91" s="238" t="str">
        <f ca="1">IFERROR(IF($A91="非課税・不課税取引計",SUMIFS(J$9:J90,$N$9:$N90,"非・不")+$R91,IF(AND(A91="小計",COUNTIF($A$9:A90,"小計")&lt;1),SUM($J$9:J90)+R91,IF(AND(A91="小計",COUNTIF($A$9:A90,"小計")&gt;=1),SUM(OFFSET($J$8,LARGE($V$9:V90,1)+1,0,LARGE($V$9:V91,1)-LARGE($V$9:V90,1)-1,1))+R91,IF($A91="１０％対象計",SUMIFS(J$9:J90,$N$9:$N90,"")+$R91-SUMIFS(J$9:J90,$A$9:$A90,"非課税・不課税取引計")-SUMIFS(J$9:J90,$A$9:$A90,"小計")-SUMIFS(J$9:J90,$A$9:$A90,"１０％消費税計")-SUMIFS(J$9:J90,$A$9:$A90,"１０％対象計"),IF($A91="１０％消費税計",ROUND(SUMIFS(J$9:J90,$A$9:$A90,"１０％対象計")/COUNTIF($A$9:$A90,"１０％対象計")*0.1,0)+$R91,IF(A91="値引き",U91,IF($C91="","",IF($D91="","",ROUND(I91*$D91,0)+$R91)))))))),"")</f>
        <v/>
      </c>
      <c r="K91" s="239" t="str">
        <f t="shared" si="5"/>
        <v/>
      </c>
      <c r="L91" s="240" t="str">
        <f t="shared" si="6"/>
        <v/>
      </c>
      <c r="M91" s="234" t="str">
        <f ca="1">IFERROR(IF($A91="非課税・不課税取引計",SUMIFS(M$9:M90,$N$9:$N90,"非・不")+$S91,IF(AND(A91="小計",COUNTIF($A$9:A90,"小計")&lt;1),SUM($M$9:M90)+S91,IF(AND(A91="小計",COUNTIF($A$9:A90,"小計")&gt;=1),SUM(OFFSET($M$8,LARGE($V$9:V90,1)+1,0,LARGE($V$9:V91,1)-LARGE($V$9:V90,1)-1,1))+S91,IF($A91="１０％対象計",SUMIFS(M$9:M90,$N$9:$N90,"")+$S91-SUMIFS(M$9:M90,$A$9:$A90,"非課税・不課税取引計")-SUMIFS(M$9:M90,$A$9:$A90,"小計")-SUMIFS(M$9:M90,$A$9:$A90,"１０％消費税計")-SUMIFS(M$9:M90,$A$9:$A90,"１０％対象計"),IF($A91="１０％消費税計",ROUND(SUMIFS(M$9:M90,$A$9:$A90,"１０％対象計")/COUNTIF($A$9:$A90,"１０％対象計")*0.1,0)+$S91,IF(A91="値引き",E91-G91-J91+S91,IF($C91="","",IF($D91="","",E91-G91-J91+$S91)))))))),"")</f>
        <v/>
      </c>
      <c r="N91" s="241"/>
      <c r="O91" s="242"/>
      <c r="P91" s="248"/>
      <c r="Q91" s="249"/>
      <c r="R91" s="249"/>
      <c r="S91" s="250"/>
      <c r="T91" s="252"/>
      <c r="U91" s="253"/>
      <c r="V91" s="214" t="str">
        <f t="shared" si="7"/>
        <v/>
      </c>
    </row>
    <row r="92" spans="1:22" ht="19.899999999999999" customHeight="1">
      <c r="A92" s="230"/>
      <c r="B92" s="231"/>
      <c r="C92" s="232"/>
      <c r="D92" s="233"/>
      <c r="E92" s="247" t="str">
        <f ca="1">IFERROR(IF(A92="１０％対象計",SUMIFS($E$9:E91,$N$9:N91,""),IF(A92="非課税・不課税取引計",SUMIFS($E$9:E91,$N$9:N91,"非・不")+P92,IF(A92="8％(軽減)対象計",SUMIFS($E$9:E91,$N$9:N91,"※")+P92,IF(AND(A92="小計",COUNTIF($A$9:A91,"小計")&lt;1),SUM($E$9:E91)+P92,IF(AND(A92="小計",COUNTIF($A$9:A91,"小計")&gt;=1),SUM(OFFSET($E$8,LARGE($V$9:V91,1)+1,0,LARGE($V$9:V92,1)-LARGE($V$9:V91,1)-1,1))+P92,IF(A92="8％対象計",SUMIFS($E$9:E91,$N$9:N91,"")+P92-SUMIFS($E$9:E91,$A$9:A91,"非課税・不課税取引計")-SUMIFS($E$9:E91,$A$9:A91,"小計")-SUMIFS($E$9:E91,$A$9:A91,"8％消費税計")-SUMIFS($E$9:E91,$A$9:A91,"8％対象計")-SUMIFS($E$9:E91,$A$9:A91,"8％(軽減)消費税計")-SUMIFS($E$9:E91,$A$9:A91,"8％(軽減)対象計"),IF(A92="8％消費税計",ROUND(SUMIFS($E$9:E91,$A$9:A91,"8％(軽減)対象計")/COUNTIF($A$9:A91,"8％(軽減)対象計")*0.08,0)+P92,IF(A92="8％消費税計",ROUND(SUMIFS($E$9:E91,$A$9:A91,"8％対象計")/COUNTIF($A$9:A91,"8％対象計")*0.08,0)+P92,IF(AND(A92="値引き",C92="",D92=""),0+P92,IF(C92="","",IF(D92="","",ROUND(C92*D92,0)+P92))))))))))),"")</f>
        <v/>
      </c>
      <c r="F92" s="235"/>
      <c r="G92" s="236" t="str">
        <f ca="1">IFERROR(IF($A92="非課税・不課税取引計",SUMIFS(G$9:G91,$N$9:$N91,"非・不")+$Q92,IF(AND(A92="小計",COUNTIF($A$9:A91,"小計")&lt;1),SUM($G$9:G91)+Q92,IF(AND(A92="小計",COUNTIF($A$9:A91,"小計")&gt;=1),SUM(OFFSET($G$8,LARGE($V$9:V91,1)+1,0,LARGE($V$9:V92,1)-LARGE($V$9:V91,1)-1,1))+Q92,IF($A92="１０％対象計",SUMIFS(G$9:G91,$N$9:$N91,"")+$Q92-SUMIFS(G$9:G91,$A$9:$A91,"非課税・不課税取引計")-SUMIFS(G$9:G91,$A$9:$A91,"小計")-SUMIFS(G$9:G91,$A$9:$A91,"１０％消費税計")-SUMIFS(G$9:G91,$A$9:$A91,"１０％対象計"),IF($A92="１０％消費税計",ROUND(SUMIFS(G$9:G91,$A$9:$A91,"１０％対象計")/COUNTIF($A$9:$A91,"１０％対象計")*0.1,0)+$Q92,IF(A92="値引き",T92,IF($C92="","",IF($D92="","",ROUND(F92*$D92,0)+$Q92)))))))),"")</f>
        <v/>
      </c>
      <c r="H92" s="237" t="str">
        <f t="shared" si="4"/>
        <v/>
      </c>
      <c r="I92" s="235"/>
      <c r="J92" s="238" t="str">
        <f ca="1">IFERROR(IF($A92="非課税・不課税取引計",SUMIFS(J$9:J91,$N$9:$N91,"非・不")+$R92,IF(AND(A92="小計",COUNTIF($A$9:A91,"小計")&lt;1),SUM($J$9:J91)+R92,IF(AND(A92="小計",COUNTIF($A$9:A91,"小計")&gt;=1),SUM(OFFSET($J$8,LARGE($V$9:V91,1)+1,0,LARGE($V$9:V92,1)-LARGE($V$9:V91,1)-1,1))+R92,IF($A92="１０％対象計",SUMIFS(J$9:J91,$N$9:$N91,"")+$R92-SUMIFS(J$9:J91,$A$9:$A91,"非課税・不課税取引計")-SUMIFS(J$9:J91,$A$9:$A91,"小計")-SUMIFS(J$9:J91,$A$9:$A91,"１０％消費税計")-SUMIFS(J$9:J91,$A$9:$A91,"１０％対象計"),IF($A92="１０％消費税計",ROUND(SUMIFS(J$9:J91,$A$9:$A91,"１０％対象計")/COUNTIF($A$9:$A91,"１０％対象計")*0.1,0)+$R92,IF(A92="値引き",U92,IF($C92="","",IF($D92="","",ROUND(I92*$D92,0)+$R92)))))))),"")</f>
        <v/>
      </c>
      <c r="K92" s="239" t="str">
        <f t="shared" si="5"/>
        <v/>
      </c>
      <c r="L92" s="240" t="str">
        <f t="shared" si="6"/>
        <v/>
      </c>
      <c r="M92" s="234" t="str">
        <f ca="1">IFERROR(IF($A92="非課税・不課税取引計",SUMIFS(M$9:M91,$N$9:$N91,"非・不")+$S92,IF(AND(A92="小計",COUNTIF($A$9:A91,"小計")&lt;1),SUM($M$9:M91)+S92,IF(AND(A92="小計",COUNTIF($A$9:A91,"小計")&gt;=1),SUM(OFFSET($M$8,LARGE($V$9:V91,1)+1,0,LARGE($V$9:V92,1)-LARGE($V$9:V91,1)-1,1))+S92,IF($A92="１０％対象計",SUMIFS(M$9:M91,$N$9:$N91,"")+$S92-SUMIFS(M$9:M91,$A$9:$A91,"非課税・不課税取引計")-SUMIFS(M$9:M91,$A$9:$A91,"小計")-SUMIFS(M$9:M91,$A$9:$A91,"１０％消費税計")-SUMIFS(M$9:M91,$A$9:$A91,"１０％対象計"),IF($A92="１０％消費税計",ROUND(SUMIFS(M$9:M91,$A$9:$A91,"１０％対象計")/COUNTIF($A$9:$A91,"１０％対象計")*0.1,0)+$S92,IF(A92="値引き",E92-G92-J92+S92,IF($C92="","",IF($D92="","",E92-G92-J92+$S92)))))))),"")</f>
        <v/>
      </c>
      <c r="N92" s="241"/>
      <c r="O92" s="242"/>
      <c r="P92" s="248"/>
      <c r="Q92" s="249"/>
      <c r="R92" s="249"/>
      <c r="S92" s="250"/>
      <c r="T92" s="252"/>
      <c r="U92" s="253"/>
      <c r="V92" s="214" t="str">
        <f t="shared" si="7"/>
        <v/>
      </c>
    </row>
    <row r="93" spans="1:22" ht="19.899999999999999" customHeight="1">
      <c r="A93" s="230"/>
      <c r="B93" s="231"/>
      <c r="C93" s="232"/>
      <c r="D93" s="233"/>
      <c r="E93" s="247" t="str">
        <f ca="1">IFERROR(IF(A93="１０％対象計",SUMIFS($E$9:E92,$N$9:N92,""),IF(A93="非課税・不課税取引計",SUMIFS($E$9:E92,$N$9:N92,"非・不")+P93,IF(A93="8％(軽減)対象計",SUMIFS($E$9:E92,$N$9:N92,"※")+P93,IF(AND(A93="小計",COUNTIF($A$9:A92,"小計")&lt;1),SUM($E$9:E92)+P93,IF(AND(A93="小計",COUNTIF($A$9:A92,"小計")&gt;=1),SUM(OFFSET($E$8,LARGE($V$9:V92,1)+1,0,LARGE($V$9:V93,1)-LARGE($V$9:V92,1)-1,1))+P93,IF(A93="8％対象計",SUMIFS($E$9:E92,$N$9:N92,"")+P93-SUMIFS($E$9:E92,$A$9:A92,"非課税・不課税取引計")-SUMIFS($E$9:E92,$A$9:A92,"小計")-SUMIFS($E$9:E92,$A$9:A92,"8％消費税計")-SUMIFS($E$9:E92,$A$9:A92,"8％対象計")-SUMIFS($E$9:E92,$A$9:A92,"8％(軽減)消費税計")-SUMIFS($E$9:E92,$A$9:A92,"8％(軽減)対象計"),IF(A93="8％消費税計",ROUND(SUMIFS($E$9:E92,$A$9:A92,"8％(軽減)対象計")/COUNTIF($A$9:A92,"8％(軽減)対象計")*0.08,0)+P93,IF(A93="8％消費税計",ROUND(SUMIFS($E$9:E92,$A$9:A92,"8％対象計")/COUNTIF($A$9:A92,"8％対象計")*0.08,0)+P93,IF(AND(A93="値引き",C93="",D93=""),0+P93,IF(C93="","",IF(D93="","",ROUND(C93*D93,0)+P93))))))))))),"")</f>
        <v/>
      </c>
      <c r="F93" s="235"/>
      <c r="G93" s="236" t="str">
        <f ca="1">IFERROR(IF($A93="非課税・不課税取引計",SUMIFS(G$9:G92,$N$9:$N92,"非・不")+$Q93,IF(AND(A93="小計",COUNTIF($A$9:A92,"小計")&lt;1),SUM($G$9:G92)+Q93,IF(AND(A93="小計",COUNTIF($A$9:A92,"小計")&gt;=1),SUM(OFFSET($G$8,LARGE($V$9:V92,1)+1,0,LARGE($V$9:V93,1)-LARGE($V$9:V92,1)-1,1))+Q93,IF($A93="１０％対象計",SUMIFS(G$9:G92,$N$9:$N92,"")+$Q93-SUMIFS(G$9:G92,$A$9:$A92,"非課税・不課税取引計")-SUMIFS(G$9:G92,$A$9:$A92,"小計")-SUMIFS(G$9:G92,$A$9:$A92,"１０％消費税計")-SUMIFS(G$9:G92,$A$9:$A92,"１０％対象計"),IF($A93="１０％消費税計",ROUND(SUMIFS(G$9:G92,$A$9:$A92,"１０％対象計")/COUNTIF($A$9:$A92,"１０％対象計")*0.1,0)+$Q93,IF(A93="値引き",T93,IF($C93="","",IF($D93="","",ROUND(F93*$D93,0)+$Q93)))))))),"")</f>
        <v/>
      </c>
      <c r="H93" s="237" t="str">
        <f t="shared" si="4"/>
        <v/>
      </c>
      <c r="I93" s="235"/>
      <c r="J93" s="238" t="str">
        <f ca="1">IFERROR(IF($A93="非課税・不課税取引計",SUMIFS(J$9:J92,$N$9:$N92,"非・不")+$R93,IF(AND(A93="小計",COUNTIF($A$9:A92,"小計")&lt;1),SUM($J$9:J92)+R93,IF(AND(A93="小計",COUNTIF($A$9:A92,"小計")&gt;=1),SUM(OFFSET($J$8,LARGE($V$9:V92,1)+1,0,LARGE($V$9:V93,1)-LARGE($V$9:V92,1)-1,1))+R93,IF($A93="１０％対象計",SUMIFS(J$9:J92,$N$9:$N92,"")+$R93-SUMIFS(J$9:J92,$A$9:$A92,"非課税・不課税取引計")-SUMIFS(J$9:J92,$A$9:$A92,"小計")-SUMIFS(J$9:J92,$A$9:$A92,"１０％消費税計")-SUMIFS(J$9:J92,$A$9:$A92,"１０％対象計"),IF($A93="１０％消費税計",ROUND(SUMIFS(J$9:J92,$A$9:$A92,"１０％対象計")/COUNTIF($A$9:$A92,"１０％対象計")*0.1,0)+$R93,IF(A93="値引き",U93,IF($C93="","",IF($D93="","",ROUND(I93*$D93,0)+$R93)))))))),"")</f>
        <v/>
      </c>
      <c r="K93" s="239" t="str">
        <f t="shared" si="5"/>
        <v/>
      </c>
      <c r="L93" s="240" t="str">
        <f t="shared" si="6"/>
        <v/>
      </c>
      <c r="M93" s="234" t="str">
        <f ca="1">IFERROR(IF($A93="非課税・不課税取引計",SUMIFS(M$9:M92,$N$9:$N92,"非・不")+$S93,IF(AND(A93="小計",COUNTIF($A$9:A92,"小計")&lt;1),SUM($M$9:M92)+S93,IF(AND(A93="小計",COUNTIF($A$9:A92,"小計")&gt;=1),SUM(OFFSET($M$8,LARGE($V$9:V92,1)+1,0,LARGE($V$9:V93,1)-LARGE($V$9:V92,1)-1,1))+S93,IF($A93="１０％対象計",SUMIFS(M$9:M92,$N$9:$N92,"")+$S93-SUMIFS(M$9:M92,$A$9:$A92,"非課税・不課税取引計")-SUMIFS(M$9:M92,$A$9:$A92,"小計")-SUMIFS(M$9:M92,$A$9:$A92,"１０％消費税計")-SUMIFS(M$9:M92,$A$9:$A92,"１０％対象計"),IF($A93="１０％消費税計",ROUND(SUMIFS(M$9:M92,$A$9:$A92,"１０％対象計")/COUNTIF($A$9:$A92,"１０％対象計")*0.1,0)+$S93,IF(A93="値引き",E93-G93-J93+S93,IF($C93="","",IF($D93="","",E93-G93-J93+$S93)))))))),"")</f>
        <v/>
      </c>
      <c r="N93" s="241"/>
      <c r="O93" s="242"/>
      <c r="P93" s="248"/>
      <c r="Q93" s="249"/>
      <c r="R93" s="249"/>
      <c r="S93" s="250"/>
      <c r="T93" s="252"/>
      <c r="U93" s="253"/>
      <c r="V93" s="214" t="str">
        <f t="shared" si="7"/>
        <v/>
      </c>
    </row>
    <row r="94" spans="1:22" ht="19.899999999999999" customHeight="1">
      <c r="A94" s="230"/>
      <c r="B94" s="231"/>
      <c r="C94" s="232"/>
      <c r="D94" s="233"/>
      <c r="E94" s="247" t="str">
        <f ca="1">IFERROR(IF(A94="１０％対象計",SUMIFS($E$9:E93,$N$9:N93,""),IF(A94="非課税・不課税取引計",SUMIFS($E$9:E93,$N$9:N93,"非・不")+P94,IF(A94="8％(軽減)対象計",SUMIFS($E$9:E93,$N$9:N93,"※")+P94,IF(AND(A94="小計",COUNTIF($A$9:A93,"小計")&lt;1),SUM($E$9:E93)+P94,IF(AND(A94="小計",COUNTIF($A$9:A93,"小計")&gt;=1),SUM(OFFSET($E$8,LARGE($V$9:V93,1)+1,0,LARGE($V$9:V94,1)-LARGE($V$9:V93,1)-1,1))+P94,IF(A94="8％対象計",SUMIFS($E$9:E93,$N$9:N93,"")+P94-SUMIFS($E$9:E93,$A$9:A93,"非課税・不課税取引計")-SUMIFS($E$9:E93,$A$9:A93,"小計")-SUMIFS($E$9:E93,$A$9:A93,"8％消費税計")-SUMIFS($E$9:E93,$A$9:A93,"8％対象計")-SUMIFS($E$9:E93,$A$9:A93,"8％(軽減)消費税計")-SUMIFS($E$9:E93,$A$9:A93,"8％(軽減)対象計"),IF(A94="8％消費税計",ROUND(SUMIFS($E$9:E93,$A$9:A93,"8％(軽減)対象計")/COUNTIF($A$9:A93,"8％(軽減)対象計")*0.08,0)+P94,IF(A94="8％消費税計",ROUND(SUMIFS($E$9:E93,$A$9:A93,"8％対象計")/COUNTIF($A$9:A93,"8％対象計")*0.08,0)+P94,IF(AND(A94="値引き",C94="",D94=""),0+P94,IF(C94="","",IF(D94="","",ROUND(C94*D94,0)+P94))))))))))),"")</f>
        <v/>
      </c>
      <c r="F94" s="235"/>
      <c r="G94" s="236" t="str">
        <f ca="1">IFERROR(IF($A94="非課税・不課税取引計",SUMIFS(G$9:G93,$N$9:$N93,"非・不")+$Q94,IF(AND(A94="小計",COUNTIF($A$9:A93,"小計")&lt;1),SUM($G$9:G93)+Q94,IF(AND(A94="小計",COUNTIF($A$9:A93,"小計")&gt;=1),SUM(OFFSET($G$8,LARGE($V$9:V93,1)+1,0,LARGE($V$9:V94,1)-LARGE($V$9:V93,1)-1,1))+Q94,IF($A94="１０％対象計",SUMIFS(G$9:G93,$N$9:$N93,"")+$Q94-SUMIFS(G$9:G93,$A$9:$A93,"非課税・不課税取引計")-SUMIFS(G$9:G93,$A$9:$A93,"小計")-SUMIFS(G$9:G93,$A$9:$A93,"１０％消費税計")-SUMIFS(G$9:G93,$A$9:$A93,"１０％対象計"),IF($A94="１０％消費税計",ROUND(SUMIFS(G$9:G93,$A$9:$A93,"１０％対象計")/COUNTIF($A$9:$A93,"１０％対象計")*0.1,0)+$Q94,IF(A94="値引き",T94,IF($C94="","",IF($D94="","",ROUND(F94*$D94,0)+$Q94)))))))),"")</f>
        <v/>
      </c>
      <c r="H94" s="237" t="str">
        <f t="shared" si="4"/>
        <v/>
      </c>
      <c r="I94" s="235"/>
      <c r="J94" s="238" t="str">
        <f ca="1">IFERROR(IF($A94="非課税・不課税取引計",SUMIFS(J$9:J93,$N$9:$N93,"非・不")+$R94,IF(AND(A94="小計",COUNTIF($A$9:A93,"小計")&lt;1),SUM($J$9:J93)+R94,IF(AND(A94="小計",COUNTIF($A$9:A93,"小計")&gt;=1),SUM(OFFSET($J$8,LARGE($V$9:V93,1)+1,0,LARGE($V$9:V94,1)-LARGE($V$9:V93,1)-1,1))+R94,IF($A94="１０％対象計",SUMIFS(J$9:J93,$N$9:$N93,"")+$R94-SUMIFS(J$9:J93,$A$9:$A93,"非課税・不課税取引計")-SUMIFS(J$9:J93,$A$9:$A93,"小計")-SUMIFS(J$9:J93,$A$9:$A93,"１０％消費税計")-SUMIFS(J$9:J93,$A$9:$A93,"１０％対象計"),IF($A94="１０％消費税計",ROUND(SUMIFS(J$9:J93,$A$9:$A93,"１０％対象計")/COUNTIF($A$9:$A93,"１０％対象計")*0.1,0)+$R94,IF(A94="値引き",U94,IF($C94="","",IF($D94="","",ROUND(I94*$D94,0)+$R94)))))))),"")</f>
        <v/>
      </c>
      <c r="K94" s="239" t="str">
        <f t="shared" si="5"/>
        <v/>
      </c>
      <c r="L94" s="240" t="str">
        <f t="shared" si="6"/>
        <v/>
      </c>
      <c r="M94" s="234" t="str">
        <f ca="1">IFERROR(IF($A94="非課税・不課税取引計",SUMIFS(M$9:M93,$N$9:$N93,"非・不")+$S94,IF(AND(A94="小計",COUNTIF($A$9:A93,"小計")&lt;1),SUM($M$9:M93)+S94,IF(AND(A94="小計",COUNTIF($A$9:A93,"小計")&gt;=1),SUM(OFFSET($M$8,LARGE($V$9:V93,1)+1,0,LARGE($V$9:V94,1)-LARGE($V$9:V93,1)-1,1))+S94,IF($A94="１０％対象計",SUMIFS(M$9:M93,$N$9:$N93,"")+$S94-SUMIFS(M$9:M93,$A$9:$A93,"非課税・不課税取引計")-SUMIFS(M$9:M93,$A$9:$A93,"小計")-SUMIFS(M$9:M93,$A$9:$A93,"１０％消費税計")-SUMIFS(M$9:M93,$A$9:$A93,"１０％対象計"),IF($A94="１０％消費税計",ROUND(SUMIFS(M$9:M93,$A$9:$A93,"１０％対象計")/COUNTIF($A$9:$A93,"１０％対象計")*0.1,0)+$S94,IF(A94="値引き",E94-G94-J94+S94,IF($C94="","",IF($D94="","",E94-G94-J94+$S94)))))))),"")</f>
        <v/>
      </c>
      <c r="N94" s="241"/>
      <c r="O94" s="242"/>
      <c r="P94" s="248"/>
      <c r="Q94" s="249"/>
      <c r="R94" s="249"/>
      <c r="S94" s="250"/>
      <c r="T94" s="252"/>
      <c r="U94" s="253"/>
      <c r="V94" s="214" t="str">
        <f t="shared" si="7"/>
        <v/>
      </c>
    </row>
    <row r="95" spans="1:22" ht="19.899999999999999" customHeight="1">
      <c r="A95" s="230"/>
      <c r="B95" s="231"/>
      <c r="C95" s="232"/>
      <c r="D95" s="233"/>
      <c r="E95" s="247" t="str">
        <f ca="1">IFERROR(IF(A95="１０％対象計",SUMIFS($E$9:E94,$N$9:N94,""),IF(A95="非課税・不課税取引計",SUMIFS($E$9:E94,$N$9:N94,"非・不")+P95,IF(A95="8％(軽減)対象計",SUMIFS($E$9:E94,$N$9:N94,"※")+P95,IF(AND(A95="小計",COUNTIF($A$9:A94,"小計")&lt;1),SUM($E$9:E94)+P95,IF(AND(A95="小計",COUNTIF($A$9:A94,"小計")&gt;=1),SUM(OFFSET($E$8,LARGE($V$9:V94,1)+1,0,LARGE($V$9:V95,1)-LARGE($V$9:V94,1)-1,1))+P95,IF(A95="8％対象計",SUMIFS($E$9:E94,$N$9:N94,"")+P95-SUMIFS($E$9:E94,$A$9:A94,"非課税・不課税取引計")-SUMIFS($E$9:E94,$A$9:A94,"小計")-SUMIFS($E$9:E94,$A$9:A94,"8％消費税計")-SUMIFS($E$9:E94,$A$9:A94,"8％対象計")-SUMIFS($E$9:E94,$A$9:A94,"8％(軽減)消費税計")-SUMIFS($E$9:E94,$A$9:A94,"8％(軽減)対象計"),IF(A95="8％消費税計",ROUND(SUMIFS($E$9:E94,$A$9:A94,"8％(軽減)対象計")/COUNTIF($A$9:A94,"8％(軽減)対象計")*0.08,0)+P95,IF(A95="8％消費税計",ROUND(SUMIFS($E$9:E94,$A$9:A94,"8％対象計")/COUNTIF($A$9:A94,"8％対象計")*0.08,0)+P95,IF(AND(A95="値引き",C95="",D95=""),0+P95,IF(C95="","",IF(D95="","",ROUND(C95*D95,0)+P95))))))))))),"")</f>
        <v/>
      </c>
      <c r="F95" s="235"/>
      <c r="G95" s="236" t="str">
        <f ca="1">IFERROR(IF($A95="非課税・不課税取引計",SUMIFS(G$9:G94,$N$9:$N94,"非・不")+$Q95,IF(AND(A95="小計",COUNTIF($A$9:A94,"小計")&lt;1),SUM($G$9:G94)+Q95,IF(AND(A95="小計",COUNTIF($A$9:A94,"小計")&gt;=1),SUM(OFFSET($G$8,LARGE($V$9:V94,1)+1,0,LARGE($V$9:V95,1)-LARGE($V$9:V94,1)-1,1))+Q95,IF($A95="１０％対象計",SUMIFS(G$9:G94,$N$9:$N94,"")+$Q95-SUMIFS(G$9:G94,$A$9:$A94,"非課税・不課税取引計")-SUMIFS(G$9:G94,$A$9:$A94,"小計")-SUMIFS(G$9:G94,$A$9:$A94,"１０％消費税計")-SUMIFS(G$9:G94,$A$9:$A94,"１０％対象計"),IF($A95="１０％消費税計",ROUND(SUMIFS(G$9:G94,$A$9:$A94,"１０％対象計")/COUNTIF($A$9:$A94,"１０％対象計")*0.1,0)+$Q95,IF(A95="値引き",T95,IF($C95="","",IF($D95="","",ROUND(F95*$D95,0)+$Q95)))))))),"")</f>
        <v/>
      </c>
      <c r="H95" s="237" t="str">
        <f t="shared" si="4"/>
        <v/>
      </c>
      <c r="I95" s="235"/>
      <c r="J95" s="238" t="str">
        <f ca="1">IFERROR(IF($A95="非課税・不課税取引計",SUMIFS(J$9:J94,$N$9:$N94,"非・不")+$R95,IF(AND(A95="小計",COUNTIF($A$9:A94,"小計")&lt;1),SUM($J$9:J94)+R95,IF(AND(A95="小計",COUNTIF($A$9:A94,"小計")&gt;=1),SUM(OFFSET($J$8,LARGE($V$9:V94,1)+1,0,LARGE($V$9:V95,1)-LARGE($V$9:V94,1)-1,1))+R95,IF($A95="１０％対象計",SUMIFS(J$9:J94,$N$9:$N94,"")+$R95-SUMIFS(J$9:J94,$A$9:$A94,"非課税・不課税取引計")-SUMIFS(J$9:J94,$A$9:$A94,"小計")-SUMIFS(J$9:J94,$A$9:$A94,"１０％消費税計")-SUMIFS(J$9:J94,$A$9:$A94,"１０％対象計"),IF($A95="１０％消費税計",ROUND(SUMIFS(J$9:J94,$A$9:$A94,"１０％対象計")/COUNTIF($A$9:$A94,"１０％対象計")*0.1,0)+$R95,IF(A95="値引き",U95,IF($C95="","",IF($D95="","",ROUND(I95*$D95,0)+$R95)))))))),"")</f>
        <v/>
      </c>
      <c r="K95" s="239" t="str">
        <f t="shared" si="5"/>
        <v/>
      </c>
      <c r="L95" s="240" t="str">
        <f t="shared" si="6"/>
        <v/>
      </c>
      <c r="M95" s="234" t="str">
        <f ca="1">IFERROR(IF($A95="非課税・不課税取引計",SUMIFS(M$9:M94,$N$9:$N94,"非・不")+$S95,IF(AND(A95="小計",COUNTIF($A$9:A94,"小計")&lt;1),SUM($M$9:M94)+S95,IF(AND(A95="小計",COUNTIF($A$9:A94,"小計")&gt;=1),SUM(OFFSET($M$8,LARGE($V$9:V94,1)+1,0,LARGE($V$9:V95,1)-LARGE($V$9:V94,1)-1,1))+S95,IF($A95="１０％対象計",SUMIFS(M$9:M94,$N$9:$N94,"")+$S95-SUMIFS(M$9:M94,$A$9:$A94,"非課税・不課税取引計")-SUMIFS(M$9:M94,$A$9:$A94,"小計")-SUMIFS(M$9:M94,$A$9:$A94,"１０％消費税計")-SUMIFS(M$9:M94,$A$9:$A94,"１０％対象計"),IF($A95="１０％消費税計",ROUND(SUMIFS(M$9:M94,$A$9:$A94,"１０％対象計")/COUNTIF($A$9:$A94,"１０％対象計")*0.1,0)+$S95,IF(A95="値引き",E95-G95-J95+S95,IF($C95="","",IF($D95="","",E95-G95-J95+$S95)))))))),"")</f>
        <v/>
      </c>
      <c r="N95" s="241"/>
      <c r="O95" s="242"/>
      <c r="P95" s="248"/>
      <c r="Q95" s="249"/>
      <c r="R95" s="249"/>
      <c r="S95" s="250"/>
      <c r="T95" s="252"/>
      <c r="U95" s="253"/>
      <c r="V95" s="214" t="str">
        <f t="shared" si="7"/>
        <v/>
      </c>
    </row>
    <row r="96" spans="1:22" ht="19.899999999999999" customHeight="1">
      <c r="A96" s="230"/>
      <c r="B96" s="231"/>
      <c r="C96" s="232"/>
      <c r="D96" s="233"/>
      <c r="E96" s="247" t="str">
        <f ca="1">IFERROR(IF(A96="１０％対象計",SUMIFS($E$9:E95,$N$9:N95,""),IF(A96="非課税・不課税取引計",SUMIFS($E$9:E95,$N$9:N95,"非・不")+P96,IF(A96="8％(軽減)対象計",SUMIFS($E$9:E95,$N$9:N95,"※")+P96,IF(AND(A96="小計",COUNTIF($A$9:A95,"小計")&lt;1),SUM($E$9:E95)+P96,IF(AND(A96="小計",COUNTIF($A$9:A95,"小計")&gt;=1),SUM(OFFSET($E$8,LARGE($V$9:V95,1)+1,0,LARGE($V$9:V96,1)-LARGE($V$9:V95,1)-1,1))+P96,IF(A96="8％対象計",SUMIFS($E$9:E95,$N$9:N95,"")+P96-SUMIFS($E$9:E95,$A$9:A95,"非課税・不課税取引計")-SUMIFS($E$9:E95,$A$9:A95,"小計")-SUMIFS($E$9:E95,$A$9:A95,"8％消費税計")-SUMIFS($E$9:E95,$A$9:A95,"8％対象計")-SUMIFS($E$9:E95,$A$9:A95,"8％(軽減)消費税計")-SUMIFS($E$9:E95,$A$9:A95,"8％(軽減)対象計"),IF(A96="8％消費税計",ROUND(SUMIFS($E$9:E95,$A$9:A95,"8％(軽減)対象計")/COUNTIF($A$9:A95,"8％(軽減)対象計")*0.08,0)+P96,IF(A96="8％消費税計",ROUND(SUMIFS($E$9:E95,$A$9:A95,"8％対象計")/COUNTIF($A$9:A95,"8％対象計")*0.08,0)+P96,IF(AND(A96="値引き",C96="",D96=""),0+P96,IF(C96="","",IF(D96="","",ROUND(C96*D96,0)+P96))))))))))),"")</f>
        <v/>
      </c>
      <c r="F96" s="235"/>
      <c r="G96" s="236" t="str">
        <f ca="1">IFERROR(IF($A96="非課税・不課税取引計",SUMIFS(G$9:G95,$N$9:$N95,"非・不")+$Q96,IF(AND(A96="小計",COUNTIF($A$9:A95,"小計")&lt;1),SUM($G$9:G95)+Q96,IF(AND(A96="小計",COUNTIF($A$9:A95,"小計")&gt;=1),SUM(OFFSET($G$8,LARGE($V$9:V95,1)+1,0,LARGE($V$9:V96,1)-LARGE($V$9:V95,1)-1,1))+Q96,IF($A96="１０％対象計",SUMIFS(G$9:G95,$N$9:$N95,"")+$Q96-SUMIFS(G$9:G95,$A$9:$A95,"非課税・不課税取引計")-SUMIFS(G$9:G95,$A$9:$A95,"小計")-SUMIFS(G$9:G95,$A$9:$A95,"１０％消費税計")-SUMIFS(G$9:G95,$A$9:$A95,"１０％対象計"),IF($A96="１０％消費税計",ROUND(SUMIFS(G$9:G95,$A$9:$A95,"１０％対象計")/COUNTIF($A$9:$A95,"１０％対象計")*0.1,0)+$Q96,IF(A96="値引き",T96,IF($C96="","",IF($D96="","",ROUND(F96*$D96,0)+$Q96)))))))),"")</f>
        <v/>
      </c>
      <c r="H96" s="237" t="str">
        <f t="shared" si="4"/>
        <v/>
      </c>
      <c r="I96" s="235"/>
      <c r="J96" s="238" t="str">
        <f ca="1">IFERROR(IF($A96="非課税・不課税取引計",SUMIFS(J$9:J95,$N$9:$N95,"非・不")+$R96,IF(AND(A96="小計",COUNTIF($A$9:A95,"小計")&lt;1),SUM($J$9:J95)+R96,IF(AND(A96="小計",COUNTIF($A$9:A95,"小計")&gt;=1),SUM(OFFSET($J$8,LARGE($V$9:V95,1)+1,0,LARGE($V$9:V96,1)-LARGE($V$9:V95,1)-1,1))+R96,IF($A96="１０％対象計",SUMIFS(J$9:J95,$N$9:$N95,"")+$R96-SUMIFS(J$9:J95,$A$9:$A95,"非課税・不課税取引計")-SUMIFS(J$9:J95,$A$9:$A95,"小計")-SUMIFS(J$9:J95,$A$9:$A95,"１０％消費税計")-SUMIFS(J$9:J95,$A$9:$A95,"１０％対象計"),IF($A96="１０％消費税計",ROUND(SUMIFS(J$9:J95,$A$9:$A95,"１０％対象計")/COUNTIF($A$9:$A95,"１０％対象計")*0.1,0)+$R96,IF(A96="値引き",U96,IF($C96="","",IF($D96="","",ROUND(I96*$D96,0)+$R96)))))))),"")</f>
        <v/>
      </c>
      <c r="K96" s="239" t="str">
        <f t="shared" si="5"/>
        <v/>
      </c>
      <c r="L96" s="240" t="str">
        <f t="shared" si="6"/>
        <v/>
      </c>
      <c r="M96" s="234" t="str">
        <f ca="1">IFERROR(IF($A96="非課税・不課税取引計",SUMIFS(M$9:M95,$N$9:$N95,"非・不")+$S96,IF(AND(A96="小計",COUNTIF($A$9:A95,"小計")&lt;1),SUM($M$9:M95)+S96,IF(AND(A96="小計",COUNTIF($A$9:A95,"小計")&gt;=1),SUM(OFFSET($M$8,LARGE($V$9:V95,1)+1,0,LARGE($V$9:V96,1)-LARGE($V$9:V95,1)-1,1))+S96,IF($A96="１０％対象計",SUMIFS(M$9:M95,$N$9:$N95,"")+$S96-SUMIFS(M$9:M95,$A$9:$A95,"非課税・不課税取引計")-SUMIFS(M$9:M95,$A$9:$A95,"小計")-SUMIFS(M$9:M95,$A$9:$A95,"１０％消費税計")-SUMIFS(M$9:M95,$A$9:$A95,"１０％対象計"),IF($A96="１０％消費税計",ROUND(SUMIFS(M$9:M95,$A$9:$A95,"１０％対象計")/COUNTIF($A$9:$A95,"１０％対象計")*0.1,0)+$S96,IF(A96="値引き",E96-G96-J96+S96,IF($C96="","",IF($D96="","",E96-G96-J96+$S96)))))))),"")</f>
        <v/>
      </c>
      <c r="N96" s="241"/>
      <c r="O96" s="242"/>
      <c r="P96" s="248"/>
      <c r="Q96" s="249"/>
      <c r="R96" s="249"/>
      <c r="S96" s="250"/>
      <c r="T96" s="252"/>
      <c r="U96" s="253"/>
      <c r="V96" s="214" t="str">
        <f t="shared" si="7"/>
        <v/>
      </c>
    </row>
    <row r="97" spans="1:22" ht="19.899999999999999" customHeight="1">
      <c r="A97" s="230"/>
      <c r="B97" s="231"/>
      <c r="C97" s="232"/>
      <c r="D97" s="233"/>
      <c r="E97" s="247" t="str">
        <f ca="1">IFERROR(IF(A97="１０％対象計",SUMIFS($E$9:E96,$N$9:N96,""),IF(A97="非課税・不課税取引計",SUMIFS($E$9:E96,$N$9:N96,"非・不")+P97,IF(A97="8％(軽減)対象計",SUMIFS($E$9:E96,$N$9:N96,"※")+P97,IF(AND(A97="小計",COUNTIF($A$9:A96,"小計")&lt;1),SUM($E$9:E96)+P97,IF(AND(A97="小計",COUNTIF($A$9:A96,"小計")&gt;=1),SUM(OFFSET($E$8,LARGE($V$9:V96,1)+1,0,LARGE($V$9:V97,1)-LARGE($V$9:V96,1)-1,1))+P97,IF(A97="8％対象計",SUMIFS($E$9:E96,$N$9:N96,"")+P97-SUMIFS($E$9:E96,$A$9:A96,"非課税・不課税取引計")-SUMIFS($E$9:E96,$A$9:A96,"小計")-SUMIFS($E$9:E96,$A$9:A96,"8％消費税計")-SUMIFS($E$9:E96,$A$9:A96,"8％対象計")-SUMIFS($E$9:E96,$A$9:A96,"8％(軽減)消費税計")-SUMIFS($E$9:E96,$A$9:A96,"8％(軽減)対象計"),IF(A97="8％消費税計",ROUND(SUMIFS($E$9:E96,$A$9:A96,"8％(軽減)対象計")/COUNTIF($A$9:A96,"8％(軽減)対象計")*0.08,0)+P97,IF(A97="8％消費税計",ROUND(SUMIFS($E$9:E96,$A$9:A96,"8％対象計")/COUNTIF($A$9:A96,"8％対象計")*0.08,0)+P97,IF(AND(A97="値引き",C97="",D97=""),0+P97,IF(C97="","",IF(D97="","",ROUND(C97*D97,0)+P97))))))))))),"")</f>
        <v/>
      </c>
      <c r="F97" s="235"/>
      <c r="G97" s="236" t="str">
        <f ca="1">IFERROR(IF($A97="非課税・不課税取引計",SUMIFS(G$9:G96,$N$9:$N96,"非・不")+$Q97,IF(AND(A97="小計",COUNTIF($A$9:A96,"小計")&lt;1),SUM($G$9:G96)+Q97,IF(AND(A97="小計",COUNTIF($A$9:A96,"小計")&gt;=1),SUM(OFFSET($G$8,LARGE($V$9:V96,1)+1,0,LARGE($V$9:V97,1)-LARGE($V$9:V96,1)-1,1))+Q97,IF($A97="１０％対象計",SUMIFS(G$9:G96,$N$9:$N96,"")+$Q97-SUMIFS(G$9:G96,$A$9:$A96,"非課税・不課税取引計")-SUMIFS(G$9:G96,$A$9:$A96,"小計")-SUMIFS(G$9:G96,$A$9:$A96,"１０％消費税計")-SUMIFS(G$9:G96,$A$9:$A96,"１０％対象計"),IF($A97="１０％消費税計",ROUND(SUMIFS(G$9:G96,$A$9:$A96,"１０％対象計")/COUNTIF($A$9:$A96,"１０％対象計")*0.1,0)+$Q97,IF(A97="値引き",T97,IF($C97="","",IF($D97="","",ROUND(F97*$D97,0)+$Q97)))))))),"")</f>
        <v/>
      </c>
      <c r="H97" s="237" t="str">
        <f t="shared" si="4"/>
        <v/>
      </c>
      <c r="I97" s="235"/>
      <c r="J97" s="238" t="str">
        <f ca="1">IFERROR(IF($A97="非課税・不課税取引計",SUMIFS(J$9:J96,$N$9:$N96,"非・不")+$R97,IF(AND(A97="小計",COUNTIF($A$9:A96,"小計")&lt;1),SUM($J$9:J96)+R97,IF(AND(A97="小計",COUNTIF($A$9:A96,"小計")&gt;=1),SUM(OFFSET($J$8,LARGE($V$9:V96,1)+1,0,LARGE($V$9:V97,1)-LARGE($V$9:V96,1)-1,1))+R97,IF($A97="１０％対象計",SUMIFS(J$9:J96,$N$9:$N96,"")+$R97-SUMIFS(J$9:J96,$A$9:$A96,"非課税・不課税取引計")-SUMIFS(J$9:J96,$A$9:$A96,"小計")-SUMIFS(J$9:J96,$A$9:$A96,"１０％消費税計")-SUMIFS(J$9:J96,$A$9:$A96,"１０％対象計"),IF($A97="１０％消費税計",ROUND(SUMIFS(J$9:J96,$A$9:$A96,"１０％対象計")/COUNTIF($A$9:$A96,"１０％対象計")*0.1,0)+$R97,IF(A97="値引き",U97,IF($C97="","",IF($D97="","",ROUND(I97*$D97,0)+$R97)))))))),"")</f>
        <v/>
      </c>
      <c r="K97" s="239" t="str">
        <f t="shared" si="5"/>
        <v/>
      </c>
      <c r="L97" s="240" t="str">
        <f t="shared" si="6"/>
        <v/>
      </c>
      <c r="M97" s="234" t="str">
        <f ca="1">IFERROR(IF($A97="非課税・不課税取引計",SUMIFS(M$9:M96,$N$9:$N96,"非・不")+$S97,IF(AND(A97="小計",COUNTIF($A$9:A96,"小計")&lt;1),SUM($M$9:M96)+S97,IF(AND(A97="小計",COUNTIF($A$9:A96,"小計")&gt;=1),SUM(OFFSET($M$8,LARGE($V$9:V96,1)+1,0,LARGE($V$9:V97,1)-LARGE($V$9:V96,1)-1,1))+S97,IF($A97="１０％対象計",SUMIFS(M$9:M96,$N$9:$N96,"")+$S97-SUMIFS(M$9:M96,$A$9:$A96,"非課税・不課税取引計")-SUMIFS(M$9:M96,$A$9:$A96,"小計")-SUMIFS(M$9:M96,$A$9:$A96,"１０％消費税計")-SUMIFS(M$9:M96,$A$9:$A96,"１０％対象計"),IF($A97="１０％消費税計",ROUND(SUMIFS(M$9:M96,$A$9:$A96,"１０％対象計")/COUNTIF($A$9:$A96,"１０％対象計")*0.1,0)+$S97,IF(A97="値引き",E97-G97-J97+S97,IF($C97="","",IF($D97="","",E97-G97-J97+$S97)))))))),"")</f>
        <v/>
      </c>
      <c r="N97" s="241"/>
      <c r="O97" s="242"/>
      <c r="P97" s="248"/>
      <c r="Q97" s="249"/>
      <c r="R97" s="249"/>
      <c r="S97" s="250"/>
      <c r="T97" s="252"/>
      <c r="U97" s="253"/>
      <c r="V97" s="214" t="str">
        <f t="shared" si="7"/>
        <v/>
      </c>
    </row>
    <row r="98" spans="1:22" ht="19.899999999999999" customHeight="1">
      <c r="A98" s="230"/>
      <c r="B98" s="231"/>
      <c r="C98" s="232"/>
      <c r="D98" s="233"/>
      <c r="E98" s="247" t="str">
        <f ca="1">IFERROR(IF(A98="１０％対象計",SUMIFS($E$9:E97,$N$9:N97,""),IF(A98="非課税・不課税取引計",SUMIFS($E$9:E97,$N$9:N97,"非・不")+P98,IF(A98="8％(軽減)対象計",SUMIFS($E$9:E97,$N$9:N97,"※")+P98,IF(AND(A98="小計",COUNTIF($A$9:A97,"小計")&lt;1),SUM($E$9:E97)+P98,IF(AND(A98="小計",COUNTIF($A$9:A97,"小計")&gt;=1),SUM(OFFSET($E$8,LARGE($V$9:V97,1)+1,0,LARGE($V$9:V98,1)-LARGE($V$9:V97,1)-1,1))+P98,IF(A98="8％対象計",SUMIFS($E$9:E97,$N$9:N97,"")+P98-SUMIFS($E$9:E97,$A$9:A97,"非課税・不課税取引計")-SUMIFS($E$9:E97,$A$9:A97,"小計")-SUMIFS($E$9:E97,$A$9:A97,"8％消費税計")-SUMIFS($E$9:E97,$A$9:A97,"8％対象計")-SUMIFS($E$9:E97,$A$9:A97,"8％(軽減)消費税計")-SUMIFS($E$9:E97,$A$9:A97,"8％(軽減)対象計"),IF(A98="8％消費税計",ROUND(SUMIFS($E$9:E97,$A$9:A97,"8％(軽減)対象計")/COUNTIF($A$9:A97,"8％(軽減)対象計")*0.08,0)+P98,IF(A98="8％消費税計",ROUND(SUMIFS($E$9:E97,$A$9:A97,"8％対象計")/COUNTIF($A$9:A97,"8％対象計")*0.08,0)+P98,IF(AND(A98="値引き",C98="",D98=""),0+P98,IF(C98="","",IF(D98="","",ROUND(C98*D98,0)+P98))))))))))),"")</f>
        <v/>
      </c>
      <c r="F98" s="235"/>
      <c r="G98" s="236" t="str">
        <f ca="1">IFERROR(IF($A98="非課税・不課税取引計",SUMIFS(G$9:G97,$N$9:$N97,"非・不")+$Q98,IF(AND(A98="小計",COUNTIF($A$9:A97,"小計")&lt;1),SUM($G$9:G97)+Q98,IF(AND(A98="小計",COUNTIF($A$9:A97,"小計")&gt;=1),SUM(OFFSET($G$8,LARGE($V$9:V97,1)+1,0,LARGE($V$9:V98,1)-LARGE($V$9:V97,1)-1,1))+Q98,IF($A98="１０％対象計",SUMIFS(G$9:G97,$N$9:$N97,"")+$Q98-SUMIFS(G$9:G97,$A$9:$A97,"非課税・不課税取引計")-SUMIFS(G$9:G97,$A$9:$A97,"小計")-SUMIFS(G$9:G97,$A$9:$A97,"１０％消費税計")-SUMIFS(G$9:G97,$A$9:$A97,"１０％対象計"),IF($A98="１０％消費税計",ROUND(SUMIFS(G$9:G97,$A$9:$A97,"１０％対象計")/COUNTIF($A$9:$A97,"１０％対象計")*0.1,0)+$Q98,IF(A98="値引き",T98,IF($C98="","",IF($D98="","",ROUND(F98*$D98,0)+$Q98)))))))),"")</f>
        <v/>
      </c>
      <c r="H98" s="237" t="str">
        <f t="shared" si="4"/>
        <v/>
      </c>
      <c r="I98" s="235"/>
      <c r="J98" s="238" t="str">
        <f ca="1">IFERROR(IF($A98="非課税・不課税取引計",SUMIFS(J$9:J97,$N$9:$N97,"非・不")+$R98,IF(AND(A98="小計",COUNTIF($A$9:A97,"小計")&lt;1),SUM($J$9:J97)+R98,IF(AND(A98="小計",COUNTIF($A$9:A97,"小計")&gt;=1),SUM(OFFSET($J$8,LARGE($V$9:V97,1)+1,0,LARGE($V$9:V98,1)-LARGE($V$9:V97,1)-1,1))+R98,IF($A98="１０％対象計",SUMIFS(J$9:J97,$N$9:$N97,"")+$R98-SUMIFS(J$9:J97,$A$9:$A97,"非課税・不課税取引計")-SUMIFS(J$9:J97,$A$9:$A97,"小計")-SUMIFS(J$9:J97,$A$9:$A97,"１０％消費税計")-SUMIFS(J$9:J97,$A$9:$A97,"１０％対象計"),IF($A98="１０％消費税計",ROUND(SUMIFS(J$9:J97,$A$9:$A97,"１０％対象計")/COUNTIF($A$9:$A97,"１０％対象計")*0.1,0)+$R98,IF(A98="値引き",U98,IF($C98="","",IF($D98="","",ROUND(I98*$D98,0)+$R98)))))))),"")</f>
        <v/>
      </c>
      <c r="K98" s="239" t="str">
        <f t="shared" si="5"/>
        <v/>
      </c>
      <c r="L98" s="240" t="str">
        <f t="shared" si="6"/>
        <v/>
      </c>
      <c r="M98" s="234" t="str">
        <f ca="1">IFERROR(IF($A98="非課税・不課税取引計",SUMIFS(M$9:M97,$N$9:$N97,"非・不")+$S98,IF(AND(A98="小計",COUNTIF($A$9:A97,"小計")&lt;1),SUM($M$9:M97)+S98,IF(AND(A98="小計",COUNTIF($A$9:A97,"小計")&gt;=1),SUM(OFFSET($M$8,LARGE($V$9:V97,1)+1,0,LARGE($V$9:V98,1)-LARGE($V$9:V97,1)-1,1))+S98,IF($A98="１０％対象計",SUMIFS(M$9:M97,$N$9:$N97,"")+$S98-SUMIFS(M$9:M97,$A$9:$A97,"非課税・不課税取引計")-SUMIFS(M$9:M97,$A$9:$A97,"小計")-SUMIFS(M$9:M97,$A$9:$A97,"１０％消費税計")-SUMIFS(M$9:M97,$A$9:$A97,"１０％対象計"),IF($A98="１０％消費税計",ROUND(SUMIFS(M$9:M97,$A$9:$A97,"１０％対象計")/COUNTIF($A$9:$A97,"１０％対象計")*0.1,0)+$S98,IF(A98="値引き",E98-G98-J98+S98,IF($C98="","",IF($D98="","",E98-G98-J98+$S98)))))))),"")</f>
        <v/>
      </c>
      <c r="N98" s="241"/>
      <c r="O98" s="242"/>
      <c r="P98" s="248"/>
      <c r="Q98" s="249"/>
      <c r="R98" s="249"/>
      <c r="S98" s="250"/>
      <c r="T98" s="252"/>
      <c r="U98" s="253"/>
      <c r="V98" s="214" t="str">
        <f t="shared" si="7"/>
        <v/>
      </c>
    </row>
    <row r="99" spans="1:22" ht="19.899999999999999" customHeight="1">
      <c r="A99" s="230"/>
      <c r="B99" s="231"/>
      <c r="C99" s="232"/>
      <c r="D99" s="233"/>
      <c r="E99" s="247" t="str">
        <f ca="1">IFERROR(IF(A99="１０％対象計",SUMIFS($E$9:E98,$N$9:N98,""),IF(A99="非課税・不課税取引計",SUMIFS($E$9:E98,$N$9:N98,"非・不")+P99,IF(A99="8％(軽減)対象計",SUMIFS($E$9:E98,$N$9:N98,"※")+P99,IF(AND(A99="小計",COUNTIF($A$9:A98,"小計")&lt;1),SUM($E$9:E98)+P99,IF(AND(A99="小計",COUNTIF($A$9:A98,"小計")&gt;=1),SUM(OFFSET($E$8,LARGE($V$9:V98,1)+1,0,LARGE($V$9:V99,1)-LARGE($V$9:V98,1)-1,1))+P99,IF(A99="8％対象計",SUMIFS($E$9:E98,$N$9:N98,"")+P99-SUMIFS($E$9:E98,$A$9:A98,"非課税・不課税取引計")-SUMIFS($E$9:E98,$A$9:A98,"小計")-SUMIFS($E$9:E98,$A$9:A98,"8％消費税計")-SUMIFS($E$9:E98,$A$9:A98,"8％対象計")-SUMIFS($E$9:E98,$A$9:A98,"8％(軽減)消費税計")-SUMIFS($E$9:E98,$A$9:A98,"8％(軽減)対象計"),IF(A99="8％消費税計",ROUND(SUMIFS($E$9:E98,$A$9:A98,"8％(軽減)対象計")/COUNTIF($A$9:A98,"8％(軽減)対象計")*0.08,0)+P99,IF(A99="8％消費税計",ROUND(SUMIFS($E$9:E98,$A$9:A98,"8％対象計")/COUNTIF($A$9:A98,"8％対象計")*0.08,0)+P99,IF(AND(A99="値引き",C99="",D99=""),0+P99,IF(C99="","",IF(D99="","",ROUND(C99*D99,0)+P99))))))))))),"")</f>
        <v/>
      </c>
      <c r="F99" s="235"/>
      <c r="G99" s="236" t="str">
        <f ca="1">IFERROR(IF($A99="非課税・不課税取引計",SUMIFS(G$9:G98,$N$9:$N98,"非・不")+$Q99,IF(AND(A99="小計",COUNTIF($A$9:A98,"小計")&lt;1),SUM($G$9:G98)+Q99,IF(AND(A99="小計",COUNTIF($A$9:A98,"小計")&gt;=1),SUM(OFFSET($G$8,LARGE($V$9:V98,1)+1,0,LARGE($V$9:V99,1)-LARGE($V$9:V98,1)-1,1))+Q99,IF($A99="１０％対象計",SUMIFS(G$9:G98,$N$9:$N98,"")+$Q99-SUMIFS(G$9:G98,$A$9:$A98,"非課税・不課税取引計")-SUMIFS(G$9:G98,$A$9:$A98,"小計")-SUMIFS(G$9:G98,$A$9:$A98,"１０％消費税計")-SUMIFS(G$9:G98,$A$9:$A98,"１０％対象計"),IF($A99="１０％消費税計",ROUND(SUMIFS(G$9:G98,$A$9:$A98,"１０％対象計")/COUNTIF($A$9:$A98,"１０％対象計")*0.1,0)+$Q99,IF(A99="値引き",T99,IF($C99="","",IF($D99="","",ROUND(F99*$D99,0)+$Q99)))))))),"")</f>
        <v/>
      </c>
      <c r="H99" s="237" t="str">
        <f t="shared" si="4"/>
        <v/>
      </c>
      <c r="I99" s="235"/>
      <c r="J99" s="238" t="str">
        <f ca="1">IFERROR(IF($A99="非課税・不課税取引計",SUMIFS(J$9:J98,$N$9:$N98,"非・不")+$R99,IF(AND(A99="小計",COUNTIF($A$9:A98,"小計")&lt;1),SUM($J$9:J98)+R99,IF(AND(A99="小計",COUNTIF($A$9:A98,"小計")&gt;=1),SUM(OFFSET($J$8,LARGE($V$9:V98,1)+1,0,LARGE($V$9:V99,1)-LARGE($V$9:V98,1)-1,1))+R99,IF($A99="１０％対象計",SUMIFS(J$9:J98,$N$9:$N98,"")+$R99-SUMIFS(J$9:J98,$A$9:$A98,"非課税・不課税取引計")-SUMIFS(J$9:J98,$A$9:$A98,"小計")-SUMIFS(J$9:J98,$A$9:$A98,"１０％消費税計")-SUMIFS(J$9:J98,$A$9:$A98,"１０％対象計"),IF($A99="１０％消費税計",ROUND(SUMIFS(J$9:J98,$A$9:$A98,"１０％対象計")/COUNTIF($A$9:$A98,"１０％対象計")*0.1,0)+$R99,IF(A99="値引き",U99,IF($C99="","",IF($D99="","",ROUND(I99*$D99,0)+$R99)))))))),"")</f>
        <v/>
      </c>
      <c r="K99" s="239" t="str">
        <f t="shared" si="5"/>
        <v/>
      </c>
      <c r="L99" s="240" t="str">
        <f t="shared" si="6"/>
        <v/>
      </c>
      <c r="M99" s="234" t="str">
        <f ca="1">IFERROR(IF($A99="非課税・不課税取引計",SUMIFS(M$9:M98,$N$9:$N98,"非・不")+$S99,IF(AND(A99="小計",COUNTIF($A$9:A98,"小計")&lt;1),SUM($M$9:M98)+S99,IF(AND(A99="小計",COUNTIF($A$9:A98,"小計")&gt;=1),SUM(OFFSET($M$8,LARGE($V$9:V98,1)+1,0,LARGE($V$9:V99,1)-LARGE($V$9:V98,1)-1,1))+S99,IF($A99="１０％対象計",SUMIFS(M$9:M98,$N$9:$N98,"")+$S99-SUMIFS(M$9:M98,$A$9:$A98,"非課税・不課税取引計")-SUMIFS(M$9:M98,$A$9:$A98,"小計")-SUMIFS(M$9:M98,$A$9:$A98,"１０％消費税計")-SUMIFS(M$9:M98,$A$9:$A98,"１０％対象計"),IF($A99="１０％消費税計",ROUND(SUMIFS(M$9:M98,$A$9:$A98,"１０％対象計")/COUNTIF($A$9:$A98,"１０％対象計")*0.1,0)+$S99,IF(A99="値引き",E99-G99-J99+S99,IF($C99="","",IF($D99="","",E99-G99-J99+$S99)))))))),"")</f>
        <v/>
      </c>
      <c r="N99" s="241"/>
      <c r="O99" s="242"/>
      <c r="P99" s="248"/>
      <c r="Q99" s="249"/>
      <c r="R99" s="249"/>
      <c r="S99" s="250"/>
      <c r="T99" s="252"/>
      <c r="U99" s="253"/>
      <c r="V99" s="214" t="str">
        <f t="shared" si="7"/>
        <v/>
      </c>
    </row>
    <row r="100" spans="1:22" ht="19.899999999999999" customHeight="1">
      <c r="A100" s="230"/>
      <c r="B100" s="231"/>
      <c r="C100" s="232"/>
      <c r="D100" s="233"/>
      <c r="E100" s="247" t="str">
        <f ca="1">IFERROR(IF(A100="１０％対象計",SUMIFS($E$9:E99,$N$9:N99,""),IF(A100="非課税・不課税取引計",SUMIFS($E$9:E99,$N$9:N99,"非・不")+P100,IF(A100="8％(軽減)対象計",SUMIFS($E$9:E99,$N$9:N99,"※")+P100,IF(AND(A100="小計",COUNTIF($A$9:A99,"小計")&lt;1),SUM($E$9:E99)+P100,IF(AND(A100="小計",COUNTIF($A$9:A99,"小計")&gt;=1),SUM(OFFSET($E$8,LARGE($V$9:V99,1)+1,0,LARGE($V$9:V100,1)-LARGE($V$9:V99,1)-1,1))+P100,IF(A100="8％対象計",SUMIFS($E$9:E99,$N$9:N99,"")+P100-SUMIFS($E$9:E99,$A$9:A99,"非課税・不課税取引計")-SUMIFS($E$9:E99,$A$9:A99,"小計")-SUMIFS($E$9:E99,$A$9:A99,"8％消費税計")-SUMIFS($E$9:E99,$A$9:A99,"8％対象計")-SUMIFS($E$9:E99,$A$9:A99,"8％(軽減)消費税計")-SUMIFS($E$9:E99,$A$9:A99,"8％(軽減)対象計"),IF(A100="8％消費税計",ROUND(SUMIFS($E$9:E99,$A$9:A99,"8％(軽減)対象計")/COUNTIF($A$9:A99,"8％(軽減)対象計")*0.08,0)+P100,IF(A100="8％消費税計",ROUND(SUMIFS($E$9:E99,$A$9:A99,"8％対象計")/COUNTIF($A$9:A99,"8％対象計")*0.08,0)+P100,IF(AND(A100="値引き",C100="",D100=""),0+P100,IF(C100="","",IF(D100="","",ROUND(C100*D100,0)+P100))))))))))),"")</f>
        <v/>
      </c>
      <c r="F100" s="235"/>
      <c r="G100" s="236" t="str">
        <f ca="1">IFERROR(IF($A100="非課税・不課税取引計",SUMIFS(G$9:G99,$N$9:$N99,"非・不")+$Q100,IF(AND(A100="小計",COUNTIF($A$9:A99,"小計")&lt;1),SUM($G$9:G99)+Q100,IF(AND(A100="小計",COUNTIF($A$9:A99,"小計")&gt;=1),SUM(OFFSET($G$8,LARGE($V$9:V99,1)+1,0,LARGE($V$9:V100,1)-LARGE($V$9:V99,1)-1,1))+Q100,IF($A100="１０％対象計",SUMIFS(G$9:G99,$N$9:$N99,"")+$Q100-SUMIFS(G$9:G99,$A$9:$A99,"非課税・不課税取引計")-SUMIFS(G$9:G99,$A$9:$A99,"小計")-SUMIFS(G$9:G99,$A$9:$A99,"１０％消費税計")-SUMIFS(G$9:G99,$A$9:$A99,"１０％対象計"),IF($A100="１０％消費税計",ROUND(SUMIFS(G$9:G99,$A$9:$A99,"１０％対象計")/COUNTIF($A$9:$A99,"１０％対象計")*0.1,0)+$Q100,IF(A100="値引き",T100,IF($C100="","",IF($D100="","",ROUND(F100*$D100,0)+$Q100)))))))),"")</f>
        <v/>
      </c>
      <c r="H100" s="237" t="str">
        <f t="shared" si="4"/>
        <v/>
      </c>
      <c r="I100" s="235"/>
      <c r="J100" s="238" t="str">
        <f ca="1">IFERROR(IF($A100="非課税・不課税取引計",SUMIFS(J$9:J99,$N$9:$N99,"非・不")+$R100,IF(AND(A100="小計",COUNTIF($A$9:A99,"小計")&lt;1),SUM($J$9:J99)+R100,IF(AND(A100="小計",COUNTIF($A$9:A99,"小計")&gt;=1),SUM(OFFSET($J$8,LARGE($V$9:V99,1)+1,0,LARGE($V$9:V100,1)-LARGE($V$9:V99,1)-1,1))+R100,IF($A100="１０％対象計",SUMIFS(J$9:J99,$N$9:$N99,"")+$R100-SUMIFS(J$9:J99,$A$9:$A99,"非課税・不課税取引計")-SUMIFS(J$9:J99,$A$9:$A99,"小計")-SUMIFS(J$9:J99,$A$9:$A99,"１０％消費税計")-SUMIFS(J$9:J99,$A$9:$A99,"１０％対象計"),IF($A100="１０％消費税計",ROUND(SUMIFS(J$9:J99,$A$9:$A99,"１０％対象計")/COUNTIF($A$9:$A99,"１０％対象計")*0.1,0)+$R100,IF(A100="値引き",U100,IF($C100="","",IF($D100="","",ROUND(I100*$D100,0)+$R100)))))))),"")</f>
        <v/>
      </c>
      <c r="K100" s="239" t="str">
        <f t="shared" si="5"/>
        <v/>
      </c>
      <c r="L100" s="240" t="str">
        <f t="shared" si="6"/>
        <v/>
      </c>
      <c r="M100" s="234" t="str">
        <f ca="1">IFERROR(IF($A100="非課税・不課税取引計",SUMIFS(M$9:M99,$N$9:$N99,"非・不")+$S100,IF(AND(A100="小計",COUNTIF($A$9:A99,"小計")&lt;1),SUM($M$9:M99)+S100,IF(AND(A100="小計",COUNTIF($A$9:A99,"小計")&gt;=1),SUM(OFFSET($M$8,LARGE($V$9:V99,1)+1,0,LARGE($V$9:V100,1)-LARGE($V$9:V99,1)-1,1))+S100,IF($A100="１０％対象計",SUMIFS(M$9:M99,$N$9:$N99,"")+$S100-SUMIFS(M$9:M99,$A$9:$A99,"非課税・不課税取引計")-SUMIFS(M$9:M99,$A$9:$A99,"小計")-SUMIFS(M$9:M99,$A$9:$A99,"１０％消費税計")-SUMIFS(M$9:M99,$A$9:$A99,"１０％対象計"),IF($A100="１０％消費税計",ROUND(SUMIFS(M$9:M99,$A$9:$A99,"１０％対象計")/COUNTIF($A$9:$A99,"１０％対象計")*0.1,0)+$S100,IF(A100="値引き",E100-G100-J100+S100,IF($C100="","",IF($D100="","",E100-G100-J100+$S100)))))))),"")</f>
        <v/>
      </c>
      <c r="N100" s="241"/>
      <c r="O100" s="242"/>
      <c r="P100" s="248"/>
      <c r="Q100" s="249"/>
      <c r="R100" s="249"/>
      <c r="S100" s="250"/>
      <c r="T100" s="252"/>
      <c r="U100" s="253"/>
      <c r="V100" s="214" t="str">
        <f t="shared" si="7"/>
        <v/>
      </c>
    </row>
    <row r="101" spans="1:22" ht="19.899999999999999" customHeight="1">
      <c r="A101" s="230"/>
      <c r="B101" s="231"/>
      <c r="C101" s="232"/>
      <c r="D101" s="233"/>
      <c r="E101" s="247" t="str">
        <f ca="1">IFERROR(IF(A101="１０％対象計",SUMIFS($E$9:E100,$N$9:N100,""),IF(A101="非課税・不課税取引計",SUMIFS($E$9:E100,$N$9:N100,"非・不")+P101,IF(A101="8％(軽減)対象計",SUMIFS($E$9:E100,$N$9:N100,"※")+P101,IF(AND(A101="小計",COUNTIF($A$9:A100,"小計")&lt;1),SUM($E$9:E100)+P101,IF(AND(A101="小計",COUNTIF($A$9:A100,"小計")&gt;=1),SUM(OFFSET($E$8,LARGE($V$9:V100,1)+1,0,LARGE($V$9:V101,1)-LARGE($V$9:V100,1)-1,1))+P101,IF(A101="8％対象計",SUMIFS($E$9:E100,$N$9:N100,"")+P101-SUMIFS($E$9:E100,$A$9:A100,"非課税・不課税取引計")-SUMIFS($E$9:E100,$A$9:A100,"小計")-SUMIFS($E$9:E100,$A$9:A100,"8％消費税計")-SUMIFS($E$9:E100,$A$9:A100,"8％対象計")-SUMIFS($E$9:E100,$A$9:A100,"8％(軽減)消費税計")-SUMIFS($E$9:E100,$A$9:A100,"8％(軽減)対象計"),IF(A101="8％消費税計",ROUND(SUMIFS($E$9:E100,$A$9:A100,"8％(軽減)対象計")/COUNTIF($A$9:A100,"8％(軽減)対象計")*0.08,0)+P101,IF(A101="8％消費税計",ROUND(SUMIFS($E$9:E100,$A$9:A100,"8％対象計")/COUNTIF($A$9:A100,"8％対象計")*0.08,0)+P101,IF(AND(A101="値引き",C101="",D101=""),0+P101,IF(C101="","",IF(D101="","",ROUND(C101*D101,0)+P101))))))))))),"")</f>
        <v/>
      </c>
      <c r="F101" s="235"/>
      <c r="G101" s="236" t="str">
        <f ca="1">IFERROR(IF($A101="非課税・不課税取引計",SUMIFS(G$9:G100,$N$9:$N100,"非・不")+$Q101,IF(AND(A101="小計",COUNTIF($A$9:A100,"小計")&lt;1),SUM($G$9:G100)+Q101,IF(AND(A101="小計",COUNTIF($A$9:A100,"小計")&gt;=1),SUM(OFFSET($G$8,LARGE($V$9:V100,1)+1,0,LARGE($V$9:V101,1)-LARGE($V$9:V100,1)-1,1))+Q101,IF($A101="１０％対象計",SUMIFS(G$9:G100,$N$9:$N100,"")+$Q101-SUMIFS(G$9:G100,$A$9:$A100,"非課税・不課税取引計")-SUMIFS(G$9:G100,$A$9:$A100,"小計")-SUMIFS(G$9:G100,$A$9:$A100,"１０％消費税計")-SUMIFS(G$9:G100,$A$9:$A100,"１０％対象計"),IF($A101="１０％消費税計",ROUND(SUMIFS(G$9:G100,$A$9:$A100,"１０％対象計")/COUNTIF($A$9:$A100,"１０％対象計")*0.1,0)+$Q101,IF(A101="値引き",T101,IF($C101="","",IF($D101="","",ROUND(F101*$D101,0)+$Q101)))))))),"")</f>
        <v/>
      </c>
      <c r="H101" s="237" t="str">
        <f t="shared" si="4"/>
        <v/>
      </c>
      <c r="I101" s="235"/>
      <c r="J101" s="238" t="str">
        <f ca="1">IFERROR(IF($A101="非課税・不課税取引計",SUMIFS(J$9:J100,$N$9:$N100,"非・不")+$R101,IF(AND(A101="小計",COUNTIF($A$9:A100,"小計")&lt;1),SUM($J$9:J100)+R101,IF(AND(A101="小計",COUNTIF($A$9:A100,"小計")&gt;=1),SUM(OFFSET($J$8,LARGE($V$9:V100,1)+1,0,LARGE($V$9:V101,1)-LARGE($V$9:V100,1)-1,1))+R101,IF($A101="１０％対象計",SUMIFS(J$9:J100,$N$9:$N100,"")+$R101-SUMIFS(J$9:J100,$A$9:$A100,"非課税・不課税取引計")-SUMIFS(J$9:J100,$A$9:$A100,"小計")-SUMIFS(J$9:J100,$A$9:$A100,"１０％消費税計")-SUMIFS(J$9:J100,$A$9:$A100,"１０％対象計"),IF($A101="１０％消費税計",ROUND(SUMIFS(J$9:J100,$A$9:$A100,"１０％対象計")/COUNTIF($A$9:$A100,"１０％対象計")*0.1,0)+$R101,IF(A101="値引き",U101,IF($C101="","",IF($D101="","",ROUND(I101*$D101,0)+$R101)))))))),"")</f>
        <v/>
      </c>
      <c r="K101" s="239" t="str">
        <f t="shared" si="5"/>
        <v/>
      </c>
      <c r="L101" s="240" t="str">
        <f t="shared" si="6"/>
        <v/>
      </c>
      <c r="M101" s="234" t="str">
        <f ca="1">IFERROR(IF($A101="非課税・不課税取引計",SUMIFS(M$9:M100,$N$9:$N100,"非・不")+$S101,IF(AND(A101="小計",COUNTIF($A$9:A100,"小計")&lt;1),SUM($M$9:M100)+S101,IF(AND(A101="小計",COUNTIF($A$9:A100,"小計")&gt;=1),SUM(OFFSET($M$8,LARGE($V$9:V100,1)+1,0,LARGE($V$9:V101,1)-LARGE($V$9:V100,1)-1,1))+S101,IF($A101="１０％対象計",SUMIFS(M$9:M100,$N$9:$N100,"")+$S101-SUMIFS(M$9:M100,$A$9:$A100,"非課税・不課税取引計")-SUMIFS(M$9:M100,$A$9:$A100,"小計")-SUMIFS(M$9:M100,$A$9:$A100,"１０％消費税計")-SUMIFS(M$9:M100,$A$9:$A100,"１０％対象計"),IF($A101="１０％消費税計",ROUND(SUMIFS(M$9:M100,$A$9:$A100,"１０％対象計")/COUNTIF($A$9:$A100,"１０％対象計")*0.1,0)+$S101,IF(A101="値引き",E101-G101-J101+S101,IF($C101="","",IF($D101="","",E101-G101-J101+$S101)))))))),"")</f>
        <v/>
      </c>
      <c r="N101" s="241"/>
      <c r="O101" s="242"/>
      <c r="P101" s="248"/>
      <c r="Q101" s="249"/>
      <c r="R101" s="249"/>
      <c r="S101" s="250"/>
      <c r="T101" s="252"/>
      <c r="U101" s="253"/>
      <c r="V101" s="214" t="str">
        <f t="shared" si="7"/>
        <v/>
      </c>
    </row>
    <row r="102" spans="1:22" ht="19.899999999999999" customHeight="1">
      <c r="A102" s="230"/>
      <c r="B102" s="231"/>
      <c r="C102" s="232"/>
      <c r="D102" s="233"/>
      <c r="E102" s="247" t="str">
        <f ca="1">IFERROR(IF(A102="１０％対象計",SUMIFS($E$9:E101,$N$9:N101,""),IF(A102="非課税・不課税取引計",SUMIFS($E$9:E101,$N$9:N101,"非・不")+P102,IF(A102="8％(軽減)対象計",SUMIFS($E$9:E101,$N$9:N101,"※")+P102,IF(AND(A102="小計",COUNTIF($A$9:A101,"小計")&lt;1),SUM($E$9:E101)+P102,IF(AND(A102="小計",COUNTIF($A$9:A101,"小計")&gt;=1),SUM(OFFSET($E$8,LARGE($V$9:V101,1)+1,0,LARGE($V$9:V102,1)-LARGE($V$9:V101,1)-1,1))+P102,IF(A102="8％対象計",SUMIFS($E$9:E101,$N$9:N101,"")+P102-SUMIFS($E$9:E101,$A$9:A101,"非課税・不課税取引計")-SUMIFS($E$9:E101,$A$9:A101,"小計")-SUMIFS($E$9:E101,$A$9:A101,"8％消費税計")-SUMIFS($E$9:E101,$A$9:A101,"8％対象計")-SUMIFS($E$9:E101,$A$9:A101,"8％(軽減)消費税計")-SUMIFS($E$9:E101,$A$9:A101,"8％(軽減)対象計"),IF(A102="8％消費税計",ROUND(SUMIFS($E$9:E101,$A$9:A101,"8％(軽減)対象計")/COUNTIF($A$9:A101,"8％(軽減)対象計")*0.08,0)+P102,IF(A102="8％消費税計",ROUND(SUMIFS($E$9:E101,$A$9:A101,"8％対象計")/COUNTIF($A$9:A101,"8％対象計")*0.08,0)+P102,IF(AND(A102="値引き",C102="",D102=""),0+P102,IF(C102="","",IF(D102="","",ROUND(C102*D102,0)+P102))))))))))),"")</f>
        <v/>
      </c>
      <c r="F102" s="235"/>
      <c r="G102" s="236" t="str">
        <f ca="1">IFERROR(IF($A102="非課税・不課税取引計",SUMIFS(G$9:G101,$N$9:$N101,"非・不")+$Q102,IF(AND(A102="小計",COUNTIF($A$9:A101,"小計")&lt;1),SUM($G$9:G101)+Q102,IF(AND(A102="小計",COUNTIF($A$9:A101,"小計")&gt;=1),SUM(OFFSET($G$8,LARGE($V$9:V101,1)+1,0,LARGE($V$9:V102,1)-LARGE($V$9:V101,1)-1,1))+Q102,IF($A102="１０％対象計",SUMIFS(G$9:G101,$N$9:$N101,"")+$Q102-SUMIFS(G$9:G101,$A$9:$A101,"非課税・不課税取引計")-SUMIFS(G$9:G101,$A$9:$A101,"小計")-SUMIFS(G$9:G101,$A$9:$A101,"１０％消費税計")-SUMIFS(G$9:G101,$A$9:$A101,"１０％対象計"),IF($A102="１０％消費税計",ROUND(SUMIFS(G$9:G101,$A$9:$A101,"１０％対象計")/COUNTIF($A$9:$A101,"１０％対象計")*0.1,0)+$Q102,IF(A102="値引き",T102,IF($C102="","",IF($D102="","",ROUND(F102*$D102,0)+$Q102)))))))),"")</f>
        <v/>
      </c>
      <c r="H102" s="237" t="str">
        <f t="shared" si="4"/>
        <v/>
      </c>
      <c r="I102" s="235"/>
      <c r="J102" s="238" t="str">
        <f ca="1">IFERROR(IF($A102="非課税・不課税取引計",SUMIFS(J$9:J101,$N$9:$N101,"非・不")+$R102,IF(AND(A102="小計",COUNTIF($A$9:A101,"小計")&lt;1),SUM($J$9:J101)+R102,IF(AND(A102="小計",COUNTIF($A$9:A101,"小計")&gt;=1),SUM(OFFSET($J$8,LARGE($V$9:V101,1)+1,0,LARGE($V$9:V102,1)-LARGE($V$9:V101,1)-1,1))+R102,IF($A102="１０％対象計",SUMIFS(J$9:J101,$N$9:$N101,"")+$R102-SUMIFS(J$9:J101,$A$9:$A101,"非課税・不課税取引計")-SUMIFS(J$9:J101,$A$9:$A101,"小計")-SUMIFS(J$9:J101,$A$9:$A101,"１０％消費税計")-SUMIFS(J$9:J101,$A$9:$A101,"１０％対象計"),IF($A102="１０％消費税計",ROUND(SUMIFS(J$9:J101,$A$9:$A101,"１０％対象計")/COUNTIF($A$9:$A101,"１０％対象計")*0.1,0)+$R102,IF(A102="値引き",U102,IF($C102="","",IF($D102="","",ROUND(I102*$D102,0)+$R102)))))))),"")</f>
        <v/>
      </c>
      <c r="K102" s="239" t="str">
        <f t="shared" si="5"/>
        <v/>
      </c>
      <c r="L102" s="240" t="str">
        <f t="shared" si="6"/>
        <v/>
      </c>
      <c r="M102" s="234" t="str">
        <f ca="1">IFERROR(IF($A102="非課税・不課税取引計",SUMIFS(M$9:M101,$N$9:$N101,"非・不")+$S102,IF(AND(A102="小計",COUNTIF($A$9:A101,"小計")&lt;1),SUM($M$9:M101)+S102,IF(AND(A102="小計",COUNTIF($A$9:A101,"小計")&gt;=1),SUM(OFFSET($M$8,LARGE($V$9:V101,1)+1,0,LARGE($V$9:V102,1)-LARGE($V$9:V101,1)-1,1))+S102,IF($A102="１０％対象計",SUMIFS(M$9:M101,$N$9:$N101,"")+$S102-SUMIFS(M$9:M101,$A$9:$A101,"非課税・不課税取引計")-SUMIFS(M$9:M101,$A$9:$A101,"小計")-SUMIFS(M$9:M101,$A$9:$A101,"１０％消費税計")-SUMIFS(M$9:M101,$A$9:$A101,"１０％対象計"),IF($A102="１０％消費税計",ROUND(SUMIFS(M$9:M101,$A$9:$A101,"１０％対象計")/COUNTIF($A$9:$A101,"１０％対象計")*0.1,0)+$S102,IF(A102="値引き",E102-G102-J102+S102,IF($C102="","",IF($D102="","",E102-G102-J102+$S102)))))))),"")</f>
        <v/>
      </c>
      <c r="N102" s="241"/>
      <c r="O102" s="242"/>
      <c r="P102" s="248"/>
      <c r="Q102" s="249"/>
      <c r="R102" s="249"/>
      <c r="S102" s="250"/>
      <c r="T102" s="252"/>
      <c r="U102" s="253"/>
      <c r="V102" s="214" t="str">
        <f t="shared" si="7"/>
        <v/>
      </c>
    </row>
    <row r="103" spans="1:22" ht="19.899999999999999" customHeight="1">
      <c r="A103" s="230"/>
      <c r="B103" s="231"/>
      <c r="C103" s="232"/>
      <c r="D103" s="233"/>
      <c r="E103" s="247" t="str">
        <f ca="1">IFERROR(IF(A103="１０％対象計",SUMIFS($E$9:E102,$N$9:N102,""),IF(A103="非課税・不課税取引計",SUMIFS($E$9:E102,$N$9:N102,"非・不")+P103,IF(A103="8％(軽減)対象計",SUMIFS($E$9:E102,$N$9:N102,"※")+P103,IF(AND(A103="小計",COUNTIF($A$9:A102,"小計")&lt;1),SUM($E$9:E102)+P103,IF(AND(A103="小計",COUNTIF($A$9:A102,"小計")&gt;=1),SUM(OFFSET($E$8,LARGE($V$9:V102,1)+1,0,LARGE($V$9:V103,1)-LARGE($V$9:V102,1)-1,1))+P103,IF(A103="8％対象計",SUMIFS($E$9:E102,$N$9:N102,"")+P103-SUMIFS($E$9:E102,$A$9:A102,"非課税・不課税取引計")-SUMIFS($E$9:E102,$A$9:A102,"小計")-SUMIFS($E$9:E102,$A$9:A102,"8％消費税計")-SUMIFS($E$9:E102,$A$9:A102,"8％対象計")-SUMIFS($E$9:E102,$A$9:A102,"8％(軽減)消費税計")-SUMIFS($E$9:E102,$A$9:A102,"8％(軽減)対象計"),IF(A103="8％消費税計",ROUND(SUMIFS($E$9:E102,$A$9:A102,"8％(軽減)対象計")/COUNTIF($A$9:A102,"8％(軽減)対象計")*0.08,0)+P103,IF(A103="8％消費税計",ROUND(SUMIFS($E$9:E102,$A$9:A102,"8％対象計")/COUNTIF($A$9:A102,"8％対象計")*0.08,0)+P103,IF(AND(A103="値引き",C103="",D103=""),0+P103,IF(C103="","",IF(D103="","",ROUND(C103*D103,0)+P103))))))))))),"")</f>
        <v/>
      </c>
      <c r="F103" s="235"/>
      <c r="G103" s="236" t="str">
        <f ca="1">IFERROR(IF($A103="非課税・不課税取引計",SUMIFS(G$9:G102,$N$9:$N102,"非・不")+$Q103,IF(AND(A103="小計",COUNTIF($A$9:A102,"小計")&lt;1),SUM($G$9:G102)+Q103,IF(AND(A103="小計",COUNTIF($A$9:A102,"小計")&gt;=1),SUM(OFFSET($G$8,LARGE($V$9:V102,1)+1,0,LARGE($V$9:V103,1)-LARGE($V$9:V102,1)-1,1))+Q103,IF($A103="１０％対象計",SUMIFS(G$9:G102,$N$9:$N102,"")+$Q103-SUMIFS(G$9:G102,$A$9:$A102,"非課税・不課税取引計")-SUMIFS(G$9:G102,$A$9:$A102,"小計")-SUMIFS(G$9:G102,$A$9:$A102,"１０％消費税計")-SUMIFS(G$9:G102,$A$9:$A102,"１０％対象計"),IF($A103="１０％消費税計",ROUND(SUMIFS(G$9:G102,$A$9:$A102,"１０％対象計")/COUNTIF($A$9:$A102,"１０％対象計")*0.1,0)+$Q103,IF(A103="値引き",T103,IF($C103="","",IF($D103="","",ROUND(F103*$D103,0)+$Q103)))))))),"")</f>
        <v/>
      </c>
      <c r="H103" s="237" t="str">
        <f t="shared" si="4"/>
        <v/>
      </c>
      <c r="I103" s="235"/>
      <c r="J103" s="238" t="str">
        <f ca="1">IFERROR(IF($A103="非課税・不課税取引計",SUMIFS(J$9:J102,$N$9:$N102,"非・不")+$R103,IF(AND(A103="小計",COUNTIF($A$9:A102,"小計")&lt;1),SUM($J$9:J102)+R103,IF(AND(A103="小計",COUNTIF($A$9:A102,"小計")&gt;=1),SUM(OFFSET($J$8,LARGE($V$9:V102,1)+1,0,LARGE($V$9:V103,1)-LARGE($V$9:V102,1)-1,1))+R103,IF($A103="１０％対象計",SUMIFS(J$9:J102,$N$9:$N102,"")+$R103-SUMIFS(J$9:J102,$A$9:$A102,"非課税・不課税取引計")-SUMIFS(J$9:J102,$A$9:$A102,"小計")-SUMIFS(J$9:J102,$A$9:$A102,"１０％消費税計")-SUMIFS(J$9:J102,$A$9:$A102,"１０％対象計"),IF($A103="１０％消費税計",ROUND(SUMIFS(J$9:J102,$A$9:$A102,"１０％対象計")/COUNTIF($A$9:$A102,"１０％対象計")*0.1,0)+$R103,IF(A103="値引き",U103,IF($C103="","",IF($D103="","",ROUND(I103*$D103,0)+$R103)))))))),"")</f>
        <v/>
      </c>
      <c r="K103" s="239" t="str">
        <f t="shared" si="5"/>
        <v/>
      </c>
      <c r="L103" s="240" t="str">
        <f t="shared" si="6"/>
        <v/>
      </c>
      <c r="M103" s="234" t="str">
        <f ca="1">IFERROR(IF($A103="非課税・不課税取引計",SUMIFS(M$9:M102,$N$9:$N102,"非・不")+$S103,IF(AND(A103="小計",COUNTIF($A$9:A102,"小計")&lt;1),SUM($M$9:M102)+S103,IF(AND(A103="小計",COUNTIF($A$9:A102,"小計")&gt;=1),SUM(OFFSET($M$8,LARGE($V$9:V102,1)+1,0,LARGE($V$9:V103,1)-LARGE($V$9:V102,1)-1,1))+S103,IF($A103="１０％対象計",SUMIFS(M$9:M102,$N$9:$N102,"")+$S103-SUMIFS(M$9:M102,$A$9:$A102,"非課税・不課税取引計")-SUMIFS(M$9:M102,$A$9:$A102,"小計")-SUMIFS(M$9:M102,$A$9:$A102,"１０％消費税計")-SUMIFS(M$9:M102,$A$9:$A102,"１０％対象計"),IF($A103="１０％消費税計",ROUND(SUMIFS(M$9:M102,$A$9:$A102,"１０％対象計")/COUNTIF($A$9:$A102,"１０％対象計")*0.1,0)+$S103,IF(A103="値引き",E103-G103-J103+S103,IF($C103="","",IF($D103="","",E103-G103-J103+$S103)))))))),"")</f>
        <v/>
      </c>
      <c r="N103" s="241"/>
      <c r="O103" s="242"/>
      <c r="P103" s="248"/>
      <c r="Q103" s="249"/>
      <c r="R103" s="249"/>
      <c r="S103" s="250"/>
      <c r="T103" s="252"/>
      <c r="U103" s="253"/>
      <c r="V103" s="214" t="str">
        <f t="shared" si="7"/>
        <v/>
      </c>
    </row>
    <row r="104" spans="1:22" ht="19.899999999999999" customHeight="1">
      <c r="A104" s="230"/>
      <c r="B104" s="231"/>
      <c r="C104" s="232"/>
      <c r="D104" s="233"/>
      <c r="E104" s="247" t="str">
        <f ca="1">IFERROR(IF(A104="１０％対象計",SUMIFS($E$9:E103,$N$9:N103,""),IF(A104="非課税・不課税取引計",SUMIFS($E$9:E103,$N$9:N103,"非・不")+P104,IF(A104="8％(軽減)対象計",SUMIFS($E$9:E103,$N$9:N103,"※")+P104,IF(AND(A104="小計",COUNTIF($A$9:A103,"小計")&lt;1),SUM($E$9:E103)+P104,IF(AND(A104="小計",COUNTIF($A$9:A103,"小計")&gt;=1),SUM(OFFSET($E$8,LARGE($V$9:V103,1)+1,0,LARGE($V$9:V104,1)-LARGE($V$9:V103,1)-1,1))+P104,IF(A104="8％対象計",SUMIFS($E$9:E103,$N$9:N103,"")+P104-SUMIFS($E$9:E103,$A$9:A103,"非課税・不課税取引計")-SUMIFS($E$9:E103,$A$9:A103,"小計")-SUMIFS($E$9:E103,$A$9:A103,"8％消費税計")-SUMIFS($E$9:E103,$A$9:A103,"8％対象計")-SUMIFS($E$9:E103,$A$9:A103,"8％(軽減)消費税計")-SUMIFS($E$9:E103,$A$9:A103,"8％(軽減)対象計"),IF(A104="8％消費税計",ROUND(SUMIFS($E$9:E103,$A$9:A103,"8％(軽減)対象計")/COUNTIF($A$9:A103,"8％(軽減)対象計")*0.08,0)+P104,IF(A104="8％消費税計",ROUND(SUMIFS($E$9:E103,$A$9:A103,"8％対象計")/COUNTIF($A$9:A103,"8％対象計")*0.08,0)+P104,IF(AND(A104="値引き",C104="",D104=""),0+P104,IF(C104="","",IF(D104="","",ROUND(C104*D104,0)+P104))))))))))),"")</f>
        <v/>
      </c>
      <c r="F104" s="235"/>
      <c r="G104" s="236" t="str">
        <f ca="1">IFERROR(IF($A104="非課税・不課税取引計",SUMIFS(G$9:G103,$N$9:$N103,"非・不")+$Q104,IF(AND(A104="小計",COUNTIF($A$9:A103,"小計")&lt;1),SUM($G$9:G103)+Q104,IF(AND(A104="小計",COUNTIF($A$9:A103,"小計")&gt;=1),SUM(OFFSET($G$8,LARGE($V$9:V103,1)+1,0,LARGE($V$9:V104,1)-LARGE($V$9:V103,1)-1,1))+Q104,IF($A104="１０％対象計",SUMIFS(G$9:G103,$N$9:$N103,"")+$Q104-SUMIFS(G$9:G103,$A$9:$A103,"非課税・不課税取引計")-SUMIFS(G$9:G103,$A$9:$A103,"小計")-SUMIFS(G$9:G103,$A$9:$A103,"１０％消費税計")-SUMIFS(G$9:G103,$A$9:$A103,"１０％対象計"),IF($A104="１０％消費税計",ROUND(SUMIFS(G$9:G103,$A$9:$A103,"１０％対象計")/COUNTIF($A$9:$A103,"１０％対象計")*0.1,0)+$Q104,IF(A104="値引き",T104,IF($C104="","",IF($D104="","",ROUND(F104*$D104,0)+$Q104)))))))),"")</f>
        <v/>
      </c>
      <c r="H104" s="237" t="str">
        <f t="shared" si="4"/>
        <v/>
      </c>
      <c r="I104" s="235"/>
      <c r="J104" s="238" t="str">
        <f ca="1">IFERROR(IF($A104="非課税・不課税取引計",SUMIFS(J$9:J103,$N$9:$N103,"非・不")+$R104,IF(AND(A104="小計",COUNTIF($A$9:A103,"小計")&lt;1),SUM($J$9:J103)+R104,IF(AND(A104="小計",COUNTIF($A$9:A103,"小計")&gt;=1),SUM(OFFSET($J$8,LARGE($V$9:V103,1)+1,0,LARGE($V$9:V104,1)-LARGE($V$9:V103,1)-1,1))+R104,IF($A104="１０％対象計",SUMIFS(J$9:J103,$N$9:$N103,"")+$R104-SUMIFS(J$9:J103,$A$9:$A103,"非課税・不課税取引計")-SUMIFS(J$9:J103,$A$9:$A103,"小計")-SUMIFS(J$9:J103,$A$9:$A103,"１０％消費税計")-SUMIFS(J$9:J103,$A$9:$A103,"１０％対象計"),IF($A104="１０％消費税計",ROUND(SUMIFS(J$9:J103,$A$9:$A103,"１０％対象計")/COUNTIF($A$9:$A103,"１０％対象計")*0.1,0)+$R104,IF(A104="値引き",U104,IF($C104="","",IF($D104="","",ROUND(I104*$D104,0)+$R104)))))))),"")</f>
        <v/>
      </c>
      <c r="K104" s="239" t="str">
        <f t="shared" si="5"/>
        <v/>
      </c>
      <c r="L104" s="240" t="str">
        <f t="shared" si="6"/>
        <v/>
      </c>
      <c r="M104" s="234" t="str">
        <f ca="1">IFERROR(IF($A104="非課税・不課税取引計",SUMIFS(M$9:M103,$N$9:$N103,"非・不")+$S104,IF(AND(A104="小計",COUNTIF($A$9:A103,"小計")&lt;1),SUM($M$9:M103)+S104,IF(AND(A104="小計",COUNTIF($A$9:A103,"小計")&gt;=1),SUM(OFFSET($M$8,LARGE($V$9:V103,1)+1,0,LARGE($V$9:V104,1)-LARGE($V$9:V103,1)-1,1))+S104,IF($A104="１０％対象計",SUMIFS(M$9:M103,$N$9:$N103,"")+$S104-SUMIFS(M$9:M103,$A$9:$A103,"非課税・不課税取引計")-SUMIFS(M$9:M103,$A$9:$A103,"小計")-SUMIFS(M$9:M103,$A$9:$A103,"１０％消費税計")-SUMIFS(M$9:M103,$A$9:$A103,"１０％対象計"),IF($A104="１０％消費税計",ROUND(SUMIFS(M$9:M103,$A$9:$A103,"１０％対象計")/COUNTIF($A$9:$A103,"１０％対象計")*0.1,0)+$S104,IF(A104="値引き",E104-G104-J104+S104,IF($C104="","",IF($D104="","",E104-G104-J104+$S104)))))))),"")</f>
        <v/>
      </c>
      <c r="N104" s="241"/>
      <c r="O104" s="242"/>
      <c r="P104" s="248"/>
      <c r="Q104" s="249"/>
      <c r="R104" s="249"/>
      <c r="S104" s="250"/>
      <c r="T104" s="252"/>
      <c r="U104" s="253"/>
      <c r="V104" s="214" t="str">
        <f t="shared" si="7"/>
        <v/>
      </c>
    </row>
    <row r="105" spans="1:22" ht="19.899999999999999" customHeight="1">
      <c r="A105" s="230"/>
      <c r="B105" s="231"/>
      <c r="C105" s="232"/>
      <c r="D105" s="233"/>
      <c r="E105" s="247" t="str">
        <f ca="1">IFERROR(IF(A105="１０％対象計",SUMIFS($E$9:E104,$N$9:N104,""),IF(A105="非課税・不課税取引計",SUMIFS($E$9:E104,$N$9:N104,"非・不")+P105,IF(A105="8％(軽減)対象計",SUMIFS($E$9:E104,$N$9:N104,"※")+P105,IF(AND(A105="小計",COUNTIF($A$9:A104,"小計")&lt;1),SUM($E$9:E104)+P105,IF(AND(A105="小計",COUNTIF($A$9:A104,"小計")&gt;=1),SUM(OFFSET($E$8,LARGE($V$9:V104,1)+1,0,LARGE($V$9:V105,1)-LARGE($V$9:V104,1)-1,1))+P105,IF(A105="8％対象計",SUMIFS($E$9:E104,$N$9:N104,"")+P105-SUMIFS($E$9:E104,$A$9:A104,"非課税・不課税取引計")-SUMIFS($E$9:E104,$A$9:A104,"小計")-SUMIFS($E$9:E104,$A$9:A104,"8％消費税計")-SUMIFS($E$9:E104,$A$9:A104,"8％対象計")-SUMIFS($E$9:E104,$A$9:A104,"8％(軽減)消費税計")-SUMIFS($E$9:E104,$A$9:A104,"8％(軽減)対象計"),IF(A105="8％消費税計",ROUND(SUMIFS($E$9:E104,$A$9:A104,"8％(軽減)対象計")/COUNTIF($A$9:A104,"8％(軽減)対象計")*0.08,0)+P105,IF(A105="8％消費税計",ROUND(SUMIFS($E$9:E104,$A$9:A104,"8％対象計")/COUNTIF($A$9:A104,"8％対象計")*0.08,0)+P105,IF(AND(A105="値引き",C105="",D105=""),0+P105,IF(C105="","",IF(D105="","",ROUND(C105*D105,0)+P105))))))))))),"")</f>
        <v/>
      </c>
      <c r="F105" s="235"/>
      <c r="G105" s="236" t="str">
        <f ca="1">IFERROR(IF($A105="非課税・不課税取引計",SUMIFS(G$9:G104,$N$9:$N104,"非・不")+$Q105,IF(AND(A105="小計",COUNTIF($A$9:A104,"小計")&lt;1),SUM($G$9:G104)+Q105,IF(AND(A105="小計",COUNTIF($A$9:A104,"小計")&gt;=1),SUM(OFFSET($G$8,LARGE($V$9:V104,1)+1,0,LARGE($V$9:V105,1)-LARGE($V$9:V104,1)-1,1))+Q105,IF($A105="１０％対象計",SUMIFS(G$9:G104,$N$9:$N104,"")+$Q105-SUMIFS(G$9:G104,$A$9:$A104,"非課税・不課税取引計")-SUMIFS(G$9:G104,$A$9:$A104,"小計")-SUMIFS(G$9:G104,$A$9:$A104,"１０％消費税計")-SUMIFS(G$9:G104,$A$9:$A104,"１０％対象計"),IF($A105="１０％消費税計",ROUND(SUMIFS(G$9:G104,$A$9:$A104,"１０％対象計")/COUNTIF($A$9:$A104,"１０％対象計")*0.1,0)+$Q105,IF(A105="値引き",T105,IF($C105="","",IF($D105="","",ROUND(F105*$D105,0)+$Q105)))))))),"")</f>
        <v/>
      </c>
      <c r="H105" s="237" t="str">
        <f t="shared" si="4"/>
        <v/>
      </c>
      <c r="I105" s="235"/>
      <c r="J105" s="238" t="str">
        <f ca="1">IFERROR(IF($A105="非課税・不課税取引計",SUMIFS(J$9:J104,$N$9:$N104,"非・不")+$R105,IF(AND(A105="小計",COUNTIF($A$9:A104,"小計")&lt;1),SUM($J$9:J104)+R105,IF(AND(A105="小計",COUNTIF($A$9:A104,"小計")&gt;=1),SUM(OFFSET($J$8,LARGE($V$9:V104,1)+1,0,LARGE($V$9:V105,1)-LARGE($V$9:V104,1)-1,1))+R105,IF($A105="１０％対象計",SUMIFS(J$9:J104,$N$9:$N104,"")+$R105-SUMIFS(J$9:J104,$A$9:$A104,"非課税・不課税取引計")-SUMIFS(J$9:J104,$A$9:$A104,"小計")-SUMIFS(J$9:J104,$A$9:$A104,"１０％消費税計")-SUMIFS(J$9:J104,$A$9:$A104,"１０％対象計"),IF($A105="１０％消費税計",ROUND(SUMIFS(J$9:J104,$A$9:$A104,"１０％対象計")/COUNTIF($A$9:$A104,"１０％対象計")*0.1,0)+$R105,IF(A105="値引き",U105,IF($C105="","",IF($D105="","",ROUND(I105*$D105,0)+$R105)))))))),"")</f>
        <v/>
      </c>
      <c r="K105" s="239" t="str">
        <f t="shared" si="5"/>
        <v/>
      </c>
      <c r="L105" s="240" t="str">
        <f t="shared" si="6"/>
        <v/>
      </c>
      <c r="M105" s="234" t="str">
        <f ca="1">IFERROR(IF($A105="非課税・不課税取引計",SUMIFS(M$9:M104,$N$9:$N104,"非・不")+$S105,IF(AND(A105="小計",COUNTIF($A$9:A104,"小計")&lt;1),SUM($M$9:M104)+S105,IF(AND(A105="小計",COUNTIF($A$9:A104,"小計")&gt;=1),SUM(OFFSET($M$8,LARGE($V$9:V104,1)+1,0,LARGE($V$9:V105,1)-LARGE($V$9:V104,1)-1,1))+S105,IF($A105="１０％対象計",SUMIFS(M$9:M104,$N$9:$N104,"")+$S105-SUMIFS(M$9:M104,$A$9:$A104,"非課税・不課税取引計")-SUMIFS(M$9:M104,$A$9:$A104,"小計")-SUMIFS(M$9:M104,$A$9:$A104,"１０％消費税計")-SUMIFS(M$9:M104,$A$9:$A104,"１０％対象計"),IF($A105="１０％消費税計",ROUND(SUMIFS(M$9:M104,$A$9:$A104,"１０％対象計")/COUNTIF($A$9:$A104,"１０％対象計")*0.1,0)+$S105,IF(A105="値引き",E105-G105-J105+S105,IF($C105="","",IF($D105="","",E105-G105-J105+$S105)))))))),"")</f>
        <v/>
      </c>
      <c r="N105" s="241"/>
      <c r="O105" s="242"/>
      <c r="P105" s="248"/>
      <c r="Q105" s="249"/>
      <c r="R105" s="249"/>
      <c r="S105" s="250"/>
      <c r="T105" s="252"/>
      <c r="U105" s="253"/>
      <c r="V105" s="214" t="str">
        <f t="shared" si="7"/>
        <v/>
      </c>
    </row>
    <row r="106" spans="1:22" ht="19.899999999999999" customHeight="1">
      <c r="A106" s="230"/>
      <c r="B106" s="231"/>
      <c r="C106" s="232"/>
      <c r="D106" s="233"/>
      <c r="E106" s="247" t="str">
        <f ca="1">IFERROR(IF(A106="１０％対象計",SUMIFS($E$9:E105,$N$9:N105,""),IF(A106="非課税・不課税取引計",SUMIFS($E$9:E105,$N$9:N105,"非・不")+P106,IF(A106="8％(軽減)対象計",SUMIFS($E$9:E105,$N$9:N105,"※")+P106,IF(AND(A106="小計",COUNTIF($A$9:A105,"小計")&lt;1),SUM($E$9:E105)+P106,IF(AND(A106="小計",COUNTIF($A$9:A105,"小計")&gt;=1),SUM(OFFSET($E$8,LARGE($V$9:V105,1)+1,0,LARGE($V$9:V106,1)-LARGE($V$9:V105,1)-1,1))+P106,IF(A106="8％対象計",SUMIFS($E$9:E105,$N$9:N105,"")+P106-SUMIFS($E$9:E105,$A$9:A105,"非課税・不課税取引計")-SUMIFS($E$9:E105,$A$9:A105,"小計")-SUMIFS($E$9:E105,$A$9:A105,"8％消費税計")-SUMIFS($E$9:E105,$A$9:A105,"8％対象計")-SUMIFS($E$9:E105,$A$9:A105,"8％(軽減)消費税計")-SUMIFS($E$9:E105,$A$9:A105,"8％(軽減)対象計"),IF(A106="8％消費税計",ROUND(SUMIFS($E$9:E105,$A$9:A105,"8％(軽減)対象計")/COUNTIF($A$9:A105,"8％(軽減)対象計")*0.08,0)+P106,IF(A106="8％消費税計",ROUND(SUMIFS($E$9:E105,$A$9:A105,"8％対象計")/COUNTIF($A$9:A105,"8％対象計")*0.08,0)+P106,IF(AND(A106="値引き",C106="",D106=""),0+P106,IF(C106="","",IF(D106="","",ROUND(C106*D106,0)+P106))))))))))),"")</f>
        <v/>
      </c>
      <c r="F106" s="235"/>
      <c r="G106" s="236" t="str">
        <f ca="1">IFERROR(IF($A106="非課税・不課税取引計",SUMIFS(G$9:G105,$N$9:$N105,"非・不")+$Q106,IF(AND(A106="小計",COUNTIF($A$9:A105,"小計")&lt;1),SUM($G$9:G105)+Q106,IF(AND(A106="小計",COUNTIF($A$9:A105,"小計")&gt;=1),SUM(OFFSET($G$8,LARGE($V$9:V105,1)+1,0,LARGE($V$9:V106,1)-LARGE($V$9:V105,1)-1,1))+Q106,IF($A106="１０％対象計",SUMIFS(G$9:G105,$N$9:$N105,"")+$Q106-SUMIFS(G$9:G105,$A$9:$A105,"非課税・不課税取引計")-SUMIFS(G$9:G105,$A$9:$A105,"小計")-SUMIFS(G$9:G105,$A$9:$A105,"１０％消費税計")-SUMIFS(G$9:G105,$A$9:$A105,"１０％対象計"),IF($A106="１０％消費税計",ROUND(SUMIFS(G$9:G105,$A$9:$A105,"１０％対象計")/COUNTIF($A$9:$A105,"１０％対象計")*0.1,0)+$Q106,IF(A106="値引き",T106,IF($C106="","",IF($D106="","",ROUND(F106*$D106,0)+$Q106)))))))),"")</f>
        <v/>
      </c>
      <c r="H106" s="237" t="str">
        <f t="shared" si="4"/>
        <v/>
      </c>
      <c r="I106" s="235"/>
      <c r="J106" s="238" t="str">
        <f ca="1">IFERROR(IF($A106="非課税・不課税取引計",SUMIFS(J$9:J105,$N$9:$N105,"非・不")+$R106,IF(AND(A106="小計",COUNTIF($A$9:A105,"小計")&lt;1),SUM($J$9:J105)+R106,IF(AND(A106="小計",COUNTIF($A$9:A105,"小計")&gt;=1),SUM(OFFSET($J$8,LARGE($V$9:V105,1)+1,0,LARGE($V$9:V106,1)-LARGE($V$9:V105,1)-1,1))+R106,IF($A106="１０％対象計",SUMIFS(J$9:J105,$N$9:$N105,"")+$R106-SUMIFS(J$9:J105,$A$9:$A105,"非課税・不課税取引計")-SUMIFS(J$9:J105,$A$9:$A105,"小計")-SUMIFS(J$9:J105,$A$9:$A105,"１０％消費税計")-SUMIFS(J$9:J105,$A$9:$A105,"１０％対象計"),IF($A106="１０％消費税計",ROUND(SUMIFS(J$9:J105,$A$9:$A105,"１０％対象計")/COUNTIF($A$9:$A105,"１０％対象計")*0.1,0)+$R106,IF(A106="値引き",U106,IF($C106="","",IF($D106="","",ROUND(I106*$D106,0)+$R106)))))))),"")</f>
        <v/>
      </c>
      <c r="K106" s="239" t="str">
        <f t="shared" si="5"/>
        <v/>
      </c>
      <c r="L106" s="240" t="str">
        <f t="shared" si="6"/>
        <v/>
      </c>
      <c r="M106" s="234" t="str">
        <f ca="1">IFERROR(IF($A106="非課税・不課税取引計",SUMIFS(M$9:M105,$N$9:$N105,"非・不")+$S106,IF(AND(A106="小計",COUNTIF($A$9:A105,"小計")&lt;1),SUM($M$9:M105)+S106,IF(AND(A106="小計",COUNTIF($A$9:A105,"小計")&gt;=1),SUM(OFFSET($M$8,LARGE($V$9:V105,1)+1,0,LARGE($V$9:V106,1)-LARGE($V$9:V105,1)-1,1))+S106,IF($A106="１０％対象計",SUMIFS(M$9:M105,$N$9:$N105,"")+$S106-SUMIFS(M$9:M105,$A$9:$A105,"非課税・不課税取引計")-SUMIFS(M$9:M105,$A$9:$A105,"小計")-SUMIFS(M$9:M105,$A$9:$A105,"１０％消費税計")-SUMIFS(M$9:M105,$A$9:$A105,"１０％対象計"),IF($A106="１０％消費税計",ROUND(SUMIFS(M$9:M105,$A$9:$A105,"１０％対象計")/COUNTIF($A$9:$A105,"１０％対象計")*0.1,0)+$S106,IF(A106="値引き",E106-G106-J106+S106,IF($C106="","",IF($D106="","",E106-G106-J106+$S106)))))))),"")</f>
        <v/>
      </c>
      <c r="N106" s="241"/>
      <c r="O106" s="242"/>
      <c r="P106" s="248"/>
      <c r="Q106" s="249"/>
      <c r="R106" s="249"/>
      <c r="S106" s="250"/>
      <c r="T106" s="252"/>
      <c r="U106" s="253"/>
      <c r="V106" s="214" t="str">
        <f t="shared" si="7"/>
        <v/>
      </c>
    </row>
    <row r="107" spans="1:22" ht="19.899999999999999" customHeight="1">
      <c r="A107" s="230"/>
      <c r="B107" s="231"/>
      <c r="C107" s="232"/>
      <c r="D107" s="233"/>
      <c r="E107" s="247" t="str">
        <f ca="1">IFERROR(IF(A107="１０％対象計",SUMIFS($E$9:E106,$N$9:N106,""),IF(A107="非課税・不課税取引計",SUMIFS($E$9:E106,$N$9:N106,"非・不")+P107,IF(A107="8％(軽減)対象計",SUMIFS($E$9:E106,$N$9:N106,"※")+P107,IF(AND(A107="小計",COUNTIF($A$9:A106,"小計")&lt;1),SUM($E$9:E106)+P107,IF(AND(A107="小計",COUNTIF($A$9:A106,"小計")&gt;=1),SUM(OFFSET($E$8,LARGE($V$9:V106,1)+1,0,LARGE($V$9:V107,1)-LARGE($V$9:V106,1)-1,1))+P107,IF(A107="8％対象計",SUMIFS($E$9:E106,$N$9:N106,"")+P107-SUMIFS($E$9:E106,$A$9:A106,"非課税・不課税取引計")-SUMIFS($E$9:E106,$A$9:A106,"小計")-SUMIFS($E$9:E106,$A$9:A106,"8％消費税計")-SUMIFS($E$9:E106,$A$9:A106,"8％対象計")-SUMIFS($E$9:E106,$A$9:A106,"8％(軽減)消費税計")-SUMIFS($E$9:E106,$A$9:A106,"8％(軽減)対象計"),IF(A107="8％消費税計",ROUND(SUMIFS($E$9:E106,$A$9:A106,"8％(軽減)対象計")/COUNTIF($A$9:A106,"8％(軽減)対象計")*0.08,0)+P107,IF(A107="8％消費税計",ROUND(SUMIFS($E$9:E106,$A$9:A106,"8％対象計")/COUNTIF($A$9:A106,"8％対象計")*0.08,0)+P107,IF(AND(A107="値引き",C107="",D107=""),0+P107,IF(C107="","",IF(D107="","",ROUND(C107*D107,0)+P107))))))))))),"")</f>
        <v/>
      </c>
      <c r="F107" s="235"/>
      <c r="G107" s="236" t="str">
        <f ca="1">IFERROR(IF($A107="非課税・不課税取引計",SUMIFS(G$9:G106,$N$9:$N106,"非・不")+$Q107,IF(AND(A107="小計",COUNTIF($A$9:A106,"小計")&lt;1),SUM($G$9:G106)+Q107,IF(AND(A107="小計",COUNTIF($A$9:A106,"小計")&gt;=1),SUM(OFFSET($G$8,LARGE($V$9:V106,1)+1,0,LARGE($V$9:V107,1)-LARGE($V$9:V106,1)-1,1))+Q107,IF($A107="１０％対象計",SUMIFS(G$9:G106,$N$9:$N106,"")+$Q107-SUMIFS(G$9:G106,$A$9:$A106,"非課税・不課税取引計")-SUMIFS(G$9:G106,$A$9:$A106,"小計")-SUMIFS(G$9:G106,$A$9:$A106,"１０％消費税計")-SUMIFS(G$9:G106,$A$9:$A106,"１０％対象計"),IF($A107="１０％消費税計",ROUND(SUMIFS(G$9:G106,$A$9:$A106,"１０％対象計")/COUNTIF($A$9:$A106,"１０％対象計")*0.1,0)+$Q107,IF(A107="値引き",T107,IF($C107="","",IF($D107="","",ROUND(F107*$D107,0)+$Q107)))))))),"")</f>
        <v/>
      </c>
      <c r="H107" s="237" t="str">
        <f t="shared" si="4"/>
        <v/>
      </c>
      <c r="I107" s="235"/>
      <c r="J107" s="238" t="str">
        <f ca="1">IFERROR(IF($A107="非課税・不課税取引計",SUMIFS(J$9:J106,$N$9:$N106,"非・不")+$R107,IF(AND(A107="小計",COUNTIF($A$9:A106,"小計")&lt;1),SUM($J$9:J106)+R107,IF(AND(A107="小計",COUNTIF($A$9:A106,"小計")&gt;=1),SUM(OFFSET($J$8,LARGE($V$9:V106,1)+1,0,LARGE($V$9:V107,1)-LARGE($V$9:V106,1)-1,1))+R107,IF($A107="１０％対象計",SUMIFS(J$9:J106,$N$9:$N106,"")+$R107-SUMIFS(J$9:J106,$A$9:$A106,"非課税・不課税取引計")-SUMIFS(J$9:J106,$A$9:$A106,"小計")-SUMIFS(J$9:J106,$A$9:$A106,"１０％消費税計")-SUMIFS(J$9:J106,$A$9:$A106,"１０％対象計"),IF($A107="１０％消費税計",ROUND(SUMIFS(J$9:J106,$A$9:$A106,"１０％対象計")/COUNTIF($A$9:$A106,"１０％対象計")*0.1,0)+$R107,IF(A107="値引き",U107,IF($C107="","",IF($D107="","",ROUND(I107*$D107,0)+$R107)))))))),"")</f>
        <v/>
      </c>
      <c r="K107" s="239" t="str">
        <f t="shared" si="5"/>
        <v/>
      </c>
      <c r="L107" s="240" t="str">
        <f t="shared" si="6"/>
        <v/>
      </c>
      <c r="M107" s="234" t="str">
        <f ca="1">IFERROR(IF($A107="非課税・不課税取引計",SUMIFS(M$9:M106,$N$9:$N106,"非・不")+$S107,IF(AND(A107="小計",COUNTIF($A$9:A106,"小計")&lt;1),SUM($M$9:M106)+S107,IF(AND(A107="小計",COUNTIF($A$9:A106,"小計")&gt;=1),SUM(OFFSET($M$8,LARGE($V$9:V106,1)+1,0,LARGE($V$9:V107,1)-LARGE($V$9:V106,1)-1,1))+S107,IF($A107="１０％対象計",SUMIFS(M$9:M106,$N$9:$N106,"")+$S107-SUMIFS(M$9:M106,$A$9:$A106,"非課税・不課税取引計")-SUMIFS(M$9:M106,$A$9:$A106,"小計")-SUMIFS(M$9:M106,$A$9:$A106,"１０％消費税計")-SUMIFS(M$9:M106,$A$9:$A106,"１０％対象計"),IF($A107="１０％消費税計",ROUND(SUMIFS(M$9:M106,$A$9:$A106,"１０％対象計")/COUNTIF($A$9:$A106,"１０％対象計")*0.1,0)+$S107,IF(A107="値引き",E107-G107-J107+S107,IF($C107="","",IF($D107="","",E107-G107-J107+$S107)))))))),"")</f>
        <v/>
      </c>
      <c r="N107" s="241"/>
      <c r="O107" s="242"/>
      <c r="P107" s="248"/>
      <c r="Q107" s="249"/>
      <c r="R107" s="249"/>
      <c r="S107" s="250"/>
      <c r="T107" s="252"/>
      <c r="U107" s="253"/>
      <c r="V107" s="214" t="str">
        <f t="shared" si="7"/>
        <v/>
      </c>
    </row>
    <row r="108" spans="1:22" ht="19.899999999999999" customHeight="1">
      <c r="A108" s="230"/>
      <c r="B108" s="231"/>
      <c r="C108" s="232"/>
      <c r="D108" s="233"/>
      <c r="E108" s="247" t="str">
        <f ca="1">IFERROR(IF(A108="１０％対象計",SUMIFS($E$9:E107,$N$9:N107,""),IF(A108="非課税・不課税取引計",SUMIFS($E$9:E107,$N$9:N107,"非・不")+P108,IF(A108="8％(軽減)対象計",SUMIFS($E$9:E107,$N$9:N107,"※")+P108,IF(AND(A108="小計",COUNTIF($A$9:A107,"小計")&lt;1),SUM($E$9:E107)+P108,IF(AND(A108="小計",COUNTIF($A$9:A107,"小計")&gt;=1),SUM(OFFSET($E$8,LARGE($V$9:V107,1)+1,0,LARGE($V$9:V108,1)-LARGE($V$9:V107,1)-1,1))+P108,IF(A108="8％対象計",SUMIFS($E$9:E107,$N$9:N107,"")+P108-SUMIFS($E$9:E107,$A$9:A107,"非課税・不課税取引計")-SUMIFS($E$9:E107,$A$9:A107,"小計")-SUMIFS($E$9:E107,$A$9:A107,"8％消費税計")-SUMIFS($E$9:E107,$A$9:A107,"8％対象計")-SUMIFS($E$9:E107,$A$9:A107,"8％(軽減)消費税計")-SUMIFS($E$9:E107,$A$9:A107,"8％(軽減)対象計"),IF(A108="8％消費税計",ROUND(SUMIFS($E$9:E107,$A$9:A107,"8％(軽減)対象計")/COUNTIF($A$9:A107,"8％(軽減)対象計")*0.08,0)+P108,IF(A108="8％消費税計",ROUND(SUMIFS($E$9:E107,$A$9:A107,"8％対象計")/COUNTIF($A$9:A107,"8％対象計")*0.08,0)+P108,IF(AND(A108="値引き",C108="",D108=""),0+P108,IF(C108="","",IF(D108="","",ROUND(C108*D108,0)+P108))))))))))),"")</f>
        <v/>
      </c>
      <c r="F108" s="235"/>
      <c r="G108" s="236" t="str">
        <f ca="1">IFERROR(IF($A108="非課税・不課税取引計",SUMIFS(G$9:G107,$N$9:$N107,"非・不")+$Q108,IF(AND(A108="小計",COUNTIF($A$9:A107,"小計")&lt;1),SUM($G$9:G107)+Q108,IF(AND(A108="小計",COUNTIF($A$9:A107,"小計")&gt;=1),SUM(OFFSET($G$8,LARGE($V$9:V107,1)+1,0,LARGE($V$9:V108,1)-LARGE($V$9:V107,1)-1,1))+Q108,IF($A108="１０％対象計",SUMIFS(G$9:G107,$N$9:$N107,"")+$Q108-SUMIFS(G$9:G107,$A$9:$A107,"非課税・不課税取引計")-SUMIFS(G$9:G107,$A$9:$A107,"小計")-SUMIFS(G$9:G107,$A$9:$A107,"１０％消費税計")-SUMIFS(G$9:G107,$A$9:$A107,"１０％対象計"),IF($A108="１０％消費税計",ROUND(SUMIFS(G$9:G107,$A$9:$A107,"１０％対象計")/COUNTIF($A$9:$A107,"１０％対象計")*0.1,0)+$Q108,IF(A108="値引き",T108,IF($C108="","",IF($D108="","",ROUND(F108*$D108,0)+$Q108)))))))),"")</f>
        <v/>
      </c>
      <c r="H108" s="237" t="str">
        <f t="shared" si="4"/>
        <v/>
      </c>
      <c r="I108" s="235"/>
      <c r="J108" s="238" t="str">
        <f ca="1">IFERROR(IF($A108="非課税・不課税取引計",SUMIFS(J$9:J107,$N$9:$N107,"非・不")+$R108,IF(AND(A108="小計",COUNTIF($A$9:A107,"小計")&lt;1),SUM($J$9:J107)+R108,IF(AND(A108="小計",COUNTIF($A$9:A107,"小計")&gt;=1),SUM(OFFSET($J$8,LARGE($V$9:V107,1)+1,0,LARGE($V$9:V108,1)-LARGE($V$9:V107,1)-1,1))+R108,IF($A108="１０％対象計",SUMIFS(J$9:J107,$N$9:$N107,"")+$R108-SUMIFS(J$9:J107,$A$9:$A107,"非課税・不課税取引計")-SUMIFS(J$9:J107,$A$9:$A107,"小計")-SUMIFS(J$9:J107,$A$9:$A107,"１０％消費税計")-SUMIFS(J$9:J107,$A$9:$A107,"１０％対象計"),IF($A108="１０％消費税計",ROUND(SUMIFS(J$9:J107,$A$9:$A107,"１０％対象計")/COUNTIF($A$9:$A107,"１０％対象計")*0.1,0)+$R108,IF(A108="値引き",U108,IF($C108="","",IF($D108="","",ROUND(I108*$D108,0)+$R108)))))))),"")</f>
        <v/>
      </c>
      <c r="K108" s="239" t="str">
        <f t="shared" si="5"/>
        <v/>
      </c>
      <c r="L108" s="240" t="str">
        <f t="shared" si="6"/>
        <v/>
      </c>
      <c r="M108" s="234" t="str">
        <f ca="1">IFERROR(IF($A108="非課税・不課税取引計",SUMIFS(M$9:M107,$N$9:$N107,"非・不")+$S108,IF(AND(A108="小計",COUNTIF($A$9:A107,"小計")&lt;1),SUM($M$9:M107)+S108,IF(AND(A108="小計",COUNTIF($A$9:A107,"小計")&gt;=1),SUM(OFFSET($M$8,LARGE($V$9:V107,1)+1,0,LARGE($V$9:V108,1)-LARGE($V$9:V107,1)-1,1))+S108,IF($A108="１０％対象計",SUMIFS(M$9:M107,$N$9:$N107,"")+$S108-SUMIFS(M$9:M107,$A$9:$A107,"非課税・不課税取引計")-SUMIFS(M$9:M107,$A$9:$A107,"小計")-SUMIFS(M$9:M107,$A$9:$A107,"１０％消費税計")-SUMIFS(M$9:M107,$A$9:$A107,"１０％対象計"),IF($A108="１０％消費税計",ROUND(SUMIFS(M$9:M107,$A$9:$A107,"１０％対象計")/COUNTIF($A$9:$A107,"１０％対象計")*0.1,0)+$S108,IF(A108="値引き",E108-G108-J108+S108,IF($C108="","",IF($D108="","",E108-G108-J108+$S108)))))))),"")</f>
        <v/>
      </c>
      <c r="N108" s="241"/>
      <c r="O108" s="242"/>
      <c r="P108" s="248"/>
      <c r="Q108" s="249"/>
      <c r="R108" s="249"/>
      <c r="S108" s="250"/>
      <c r="T108" s="252"/>
      <c r="U108" s="253"/>
      <c r="V108" s="214" t="str">
        <f t="shared" si="7"/>
        <v/>
      </c>
    </row>
    <row r="109" spans="1:22" ht="19.899999999999999" customHeight="1">
      <c r="A109" s="230"/>
      <c r="B109" s="231"/>
      <c r="C109" s="232"/>
      <c r="D109" s="233"/>
      <c r="E109" s="247" t="str">
        <f ca="1">IFERROR(IF(A109="１０％対象計",SUMIFS($E$9:E108,$N$9:N108,""),IF(A109="非課税・不課税取引計",SUMIFS($E$9:E108,$N$9:N108,"非・不")+P109,IF(A109="8％(軽減)対象計",SUMIFS($E$9:E108,$N$9:N108,"※")+P109,IF(AND(A109="小計",COUNTIF($A$9:A108,"小計")&lt;1),SUM($E$9:E108)+P109,IF(AND(A109="小計",COUNTIF($A$9:A108,"小計")&gt;=1),SUM(OFFSET($E$8,LARGE($V$9:V108,1)+1,0,LARGE($V$9:V109,1)-LARGE($V$9:V108,1)-1,1))+P109,IF(A109="8％対象計",SUMIFS($E$9:E108,$N$9:N108,"")+P109-SUMIFS($E$9:E108,$A$9:A108,"非課税・不課税取引計")-SUMIFS($E$9:E108,$A$9:A108,"小計")-SUMIFS($E$9:E108,$A$9:A108,"8％消費税計")-SUMIFS($E$9:E108,$A$9:A108,"8％対象計")-SUMIFS($E$9:E108,$A$9:A108,"8％(軽減)消費税計")-SUMIFS($E$9:E108,$A$9:A108,"8％(軽減)対象計"),IF(A109="8％消費税計",ROUND(SUMIFS($E$9:E108,$A$9:A108,"8％(軽減)対象計")/COUNTIF($A$9:A108,"8％(軽減)対象計")*0.08,0)+P109,IF(A109="8％消費税計",ROUND(SUMIFS($E$9:E108,$A$9:A108,"8％対象計")/COUNTIF($A$9:A108,"8％対象計")*0.08,0)+P109,IF(AND(A109="値引き",C109="",D109=""),0+P109,IF(C109="","",IF(D109="","",ROUND(C109*D109,0)+P109))))))))))),"")</f>
        <v/>
      </c>
      <c r="F109" s="235"/>
      <c r="G109" s="236" t="str">
        <f ca="1">IFERROR(IF($A109="非課税・不課税取引計",SUMIFS(G$9:G108,$N$9:$N108,"非・不")+$Q109,IF(AND(A109="小計",COUNTIF($A$9:A108,"小計")&lt;1),SUM($G$9:G108)+Q109,IF(AND(A109="小計",COUNTIF($A$9:A108,"小計")&gt;=1),SUM(OFFSET($G$8,LARGE($V$9:V108,1)+1,0,LARGE($V$9:V109,1)-LARGE($V$9:V108,1)-1,1))+Q109,IF($A109="１０％対象計",SUMIFS(G$9:G108,$N$9:$N108,"")+$Q109-SUMIFS(G$9:G108,$A$9:$A108,"非課税・不課税取引計")-SUMIFS(G$9:G108,$A$9:$A108,"小計")-SUMIFS(G$9:G108,$A$9:$A108,"１０％消費税計")-SUMIFS(G$9:G108,$A$9:$A108,"１０％対象計"),IF($A109="１０％消費税計",ROUND(SUMIFS(G$9:G108,$A$9:$A108,"１０％対象計")/COUNTIF($A$9:$A108,"１０％対象計")*0.1,0)+$Q109,IF(A109="値引き",T109,IF($C109="","",IF($D109="","",ROUND(F109*$D109,0)+$Q109)))))))),"")</f>
        <v/>
      </c>
      <c r="H109" s="237" t="str">
        <f t="shared" si="4"/>
        <v/>
      </c>
      <c r="I109" s="235"/>
      <c r="J109" s="238" t="str">
        <f ca="1">IFERROR(IF($A109="非課税・不課税取引計",SUMIFS(J$9:J108,$N$9:$N108,"非・不")+$R109,IF(AND(A109="小計",COUNTIF($A$9:A108,"小計")&lt;1),SUM($J$9:J108)+R109,IF(AND(A109="小計",COUNTIF($A$9:A108,"小計")&gt;=1),SUM(OFFSET($J$8,LARGE($V$9:V108,1)+1,0,LARGE($V$9:V109,1)-LARGE($V$9:V108,1)-1,1))+R109,IF($A109="１０％対象計",SUMIFS(J$9:J108,$N$9:$N108,"")+$R109-SUMIFS(J$9:J108,$A$9:$A108,"非課税・不課税取引計")-SUMIFS(J$9:J108,$A$9:$A108,"小計")-SUMIFS(J$9:J108,$A$9:$A108,"１０％消費税計")-SUMIFS(J$9:J108,$A$9:$A108,"１０％対象計"),IF($A109="１０％消費税計",ROUND(SUMIFS(J$9:J108,$A$9:$A108,"１０％対象計")/COUNTIF($A$9:$A108,"１０％対象計")*0.1,0)+$R109,IF(A109="値引き",U109,IF($C109="","",IF($D109="","",ROUND(I109*$D109,0)+$R109)))))))),"")</f>
        <v/>
      </c>
      <c r="K109" s="239" t="str">
        <f t="shared" si="5"/>
        <v/>
      </c>
      <c r="L109" s="240" t="str">
        <f t="shared" si="6"/>
        <v/>
      </c>
      <c r="M109" s="234" t="str">
        <f ca="1">IFERROR(IF($A109="非課税・不課税取引計",SUMIFS(M$9:M108,$N$9:$N108,"非・不")+$S109,IF(AND(A109="小計",COUNTIF($A$9:A108,"小計")&lt;1),SUM($M$9:M108)+S109,IF(AND(A109="小計",COUNTIF($A$9:A108,"小計")&gt;=1),SUM(OFFSET($M$8,LARGE($V$9:V108,1)+1,0,LARGE($V$9:V109,1)-LARGE($V$9:V108,1)-1,1))+S109,IF($A109="１０％対象計",SUMIFS(M$9:M108,$N$9:$N108,"")+$S109-SUMIFS(M$9:M108,$A$9:$A108,"非課税・不課税取引計")-SUMIFS(M$9:M108,$A$9:$A108,"小計")-SUMIFS(M$9:M108,$A$9:$A108,"１０％消費税計")-SUMIFS(M$9:M108,$A$9:$A108,"１０％対象計"),IF($A109="１０％消費税計",ROUND(SUMIFS(M$9:M108,$A$9:$A108,"１０％対象計")/COUNTIF($A$9:$A108,"１０％対象計")*0.1,0)+$S109,IF(A109="値引き",E109-G109-J109+S109,IF($C109="","",IF($D109="","",E109-G109-J109+$S109)))))))),"")</f>
        <v/>
      </c>
      <c r="N109" s="241"/>
      <c r="O109" s="242"/>
      <c r="P109" s="248"/>
      <c r="Q109" s="249"/>
      <c r="R109" s="249"/>
      <c r="S109" s="250"/>
      <c r="T109" s="252"/>
      <c r="U109" s="253"/>
      <c r="V109" s="214" t="str">
        <f t="shared" si="7"/>
        <v/>
      </c>
    </row>
    <row r="110" spans="1:22" ht="19.899999999999999" customHeight="1">
      <c r="A110" s="230"/>
      <c r="B110" s="231"/>
      <c r="C110" s="232"/>
      <c r="D110" s="233"/>
      <c r="E110" s="247" t="str">
        <f ca="1">IFERROR(IF(A110="１０％対象計",SUMIFS($E$9:E109,$N$9:N109,""),IF(A110="非課税・不課税取引計",SUMIFS($E$9:E109,$N$9:N109,"非・不")+P110,IF(A110="8％(軽減)対象計",SUMIFS($E$9:E109,$N$9:N109,"※")+P110,IF(AND(A110="小計",COUNTIF($A$9:A109,"小計")&lt;1),SUM($E$9:E109)+P110,IF(AND(A110="小計",COUNTIF($A$9:A109,"小計")&gt;=1),SUM(OFFSET($E$8,LARGE($V$9:V109,1)+1,0,LARGE($V$9:V110,1)-LARGE($V$9:V109,1)-1,1))+P110,IF(A110="8％対象計",SUMIFS($E$9:E109,$N$9:N109,"")+P110-SUMIFS($E$9:E109,$A$9:A109,"非課税・不課税取引計")-SUMIFS($E$9:E109,$A$9:A109,"小計")-SUMIFS($E$9:E109,$A$9:A109,"8％消費税計")-SUMIFS($E$9:E109,$A$9:A109,"8％対象計")-SUMIFS($E$9:E109,$A$9:A109,"8％(軽減)消費税計")-SUMIFS($E$9:E109,$A$9:A109,"8％(軽減)対象計"),IF(A110="8％消費税計",ROUND(SUMIFS($E$9:E109,$A$9:A109,"8％(軽減)対象計")/COUNTIF($A$9:A109,"8％(軽減)対象計")*0.08,0)+P110,IF(A110="8％消費税計",ROUND(SUMIFS($E$9:E109,$A$9:A109,"8％対象計")/COUNTIF($A$9:A109,"8％対象計")*0.08,0)+P110,IF(AND(A110="値引き",C110="",D110=""),0+P110,IF(C110="","",IF(D110="","",ROUND(C110*D110,0)+P110))))))))))),"")</f>
        <v/>
      </c>
      <c r="F110" s="235"/>
      <c r="G110" s="236" t="str">
        <f ca="1">IFERROR(IF($A110="非課税・不課税取引計",SUMIFS(G$9:G109,$N$9:$N109,"非・不")+$Q110,IF(AND(A110="小計",COUNTIF($A$9:A109,"小計")&lt;1),SUM($G$9:G109)+Q110,IF(AND(A110="小計",COUNTIF($A$9:A109,"小計")&gt;=1),SUM(OFFSET($G$8,LARGE($V$9:V109,1)+1,0,LARGE($V$9:V110,1)-LARGE($V$9:V109,1)-1,1))+Q110,IF($A110="１０％対象計",SUMIFS(G$9:G109,$N$9:$N109,"")+$Q110-SUMIFS(G$9:G109,$A$9:$A109,"非課税・不課税取引計")-SUMIFS(G$9:G109,$A$9:$A109,"小計")-SUMIFS(G$9:G109,$A$9:$A109,"１０％消費税計")-SUMIFS(G$9:G109,$A$9:$A109,"１０％対象計"),IF($A110="１０％消費税計",ROUND(SUMIFS(G$9:G109,$A$9:$A109,"１０％対象計")/COUNTIF($A$9:$A109,"１０％対象計")*0.1,0)+$Q110,IF(A110="値引き",T110,IF($C110="","",IF($D110="","",ROUND(F110*$D110,0)+$Q110)))))))),"")</f>
        <v/>
      </c>
      <c r="H110" s="237" t="str">
        <f t="shared" si="4"/>
        <v/>
      </c>
      <c r="I110" s="235"/>
      <c r="J110" s="238" t="str">
        <f ca="1">IFERROR(IF($A110="非課税・不課税取引計",SUMIFS(J$9:J109,$N$9:$N109,"非・不")+$R110,IF(AND(A110="小計",COUNTIF($A$9:A109,"小計")&lt;1),SUM($J$9:J109)+R110,IF(AND(A110="小計",COUNTIF($A$9:A109,"小計")&gt;=1),SUM(OFFSET($J$8,LARGE($V$9:V109,1)+1,0,LARGE($V$9:V110,1)-LARGE($V$9:V109,1)-1,1))+R110,IF($A110="１０％対象計",SUMIFS(J$9:J109,$N$9:$N109,"")+$R110-SUMIFS(J$9:J109,$A$9:$A109,"非課税・不課税取引計")-SUMIFS(J$9:J109,$A$9:$A109,"小計")-SUMIFS(J$9:J109,$A$9:$A109,"１０％消費税計")-SUMIFS(J$9:J109,$A$9:$A109,"１０％対象計"),IF($A110="１０％消費税計",ROUND(SUMIFS(J$9:J109,$A$9:$A109,"１０％対象計")/COUNTIF($A$9:$A109,"１０％対象計")*0.1,0)+$R110,IF(A110="値引き",U110,IF($C110="","",IF($D110="","",ROUND(I110*$D110,0)+$R110)))))))),"")</f>
        <v/>
      </c>
      <c r="K110" s="239" t="str">
        <f t="shared" si="5"/>
        <v/>
      </c>
      <c r="L110" s="240" t="str">
        <f t="shared" si="6"/>
        <v/>
      </c>
      <c r="M110" s="234" t="str">
        <f ca="1">IFERROR(IF($A110="非課税・不課税取引計",SUMIFS(M$9:M109,$N$9:$N109,"非・不")+$S110,IF(AND(A110="小計",COUNTIF($A$9:A109,"小計")&lt;1),SUM($M$9:M109)+S110,IF(AND(A110="小計",COUNTIF($A$9:A109,"小計")&gt;=1),SUM(OFFSET($M$8,LARGE($V$9:V109,1)+1,0,LARGE($V$9:V110,1)-LARGE($V$9:V109,1)-1,1))+S110,IF($A110="１０％対象計",SUMIFS(M$9:M109,$N$9:$N109,"")+$S110-SUMIFS(M$9:M109,$A$9:$A109,"非課税・不課税取引計")-SUMIFS(M$9:M109,$A$9:$A109,"小計")-SUMIFS(M$9:M109,$A$9:$A109,"１０％消費税計")-SUMIFS(M$9:M109,$A$9:$A109,"１０％対象計"),IF($A110="１０％消費税計",ROUND(SUMIFS(M$9:M109,$A$9:$A109,"１０％対象計")/COUNTIF($A$9:$A109,"１０％対象計")*0.1,0)+$S110,IF(A110="値引き",E110-G110-J110+S110,IF($C110="","",IF($D110="","",E110-G110-J110+$S110)))))))),"")</f>
        <v/>
      </c>
      <c r="N110" s="241"/>
      <c r="O110" s="242"/>
      <c r="P110" s="248"/>
      <c r="Q110" s="249"/>
      <c r="R110" s="249"/>
      <c r="S110" s="250"/>
      <c r="T110" s="252"/>
      <c r="U110" s="253"/>
      <c r="V110" s="214" t="str">
        <f t="shared" si="7"/>
        <v/>
      </c>
    </row>
    <row r="111" spans="1:22" ht="19.899999999999999" customHeight="1">
      <c r="A111" s="230"/>
      <c r="B111" s="231"/>
      <c r="C111" s="232"/>
      <c r="D111" s="233"/>
      <c r="E111" s="247" t="str">
        <f ca="1">IFERROR(IF(A111="１０％対象計",SUMIFS($E$9:E110,$N$9:N110,""),IF(A111="非課税・不課税取引計",SUMIFS($E$9:E110,$N$9:N110,"非・不")+P111,IF(A111="8％(軽減)対象計",SUMIFS($E$9:E110,$N$9:N110,"※")+P111,IF(AND(A111="小計",COUNTIF($A$9:A110,"小計")&lt;1),SUM($E$9:E110)+P111,IF(AND(A111="小計",COUNTIF($A$9:A110,"小計")&gt;=1),SUM(OFFSET($E$8,LARGE($V$9:V110,1)+1,0,LARGE($V$9:V111,1)-LARGE($V$9:V110,1)-1,1))+P111,IF(A111="8％対象計",SUMIFS($E$9:E110,$N$9:N110,"")+P111-SUMIFS($E$9:E110,$A$9:A110,"非課税・不課税取引計")-SUMIFS($E$9:E110,$A$9:A110,"小計")-SUMIFS($E$9:E110,$A$9:A110,"8％消費税計")-SUMIFS($E$9:E110,$A$9:A110,"8％対象計")-SUMIFS($E$9:E110,$A$9:A110,"8％(軽減)消費税計")-SUMIFS($E$9:E110,$A$9:A110,"8％(軽減)対象計"),IF(A111="8％消費税計",ROUND(SUMIFS($E$9:E110,$A$9:A110,"8％(軽減)対象計")/COUNTIF($A$9:A110,"8％(軽減)対象計")*0.08,0)+P111,IF(A111="8％消費税計",ROUND(SUMIFS($E$9:E110,$A$9:A110,"8％対象計")/COUNTIF($A$9:A110,"8％対象計")*0.08,0)+P111,IF(AND(A111="値引き",C111="",D111=""),0+P111,IF(C111="","",IF(D111="","",ROUND(C111*D111,0)+P111))))))))))),"")</f>
        <v/>
      </c>
      <c r="F111" s="235"/>
      <c r="G111" s="236" t="str">
        <f ca="1">IFERROR(IF($A111="非課税・不課税取引計",SUMIFS(G$9:G110,$N$9:$N110,"非・不")+$Q111,IF(AND(A111="小計",COUNTIF($A$9:A110,"小計")&lt;1),SUM($G$9:G110)+Q111,IF(AND(A111="小計",COUNTIF($A$9:A110,"小計")&gt;=1),SUM(OFFSET($G$8,LARGE($V$9:V110,1)+1,0,LARGE($V$9:V111,1)-LARGE($V$9:V110,1)-1,1))+Q111,IF($A111="１０％対象計",SUMIFS(G$9:G110,$N$9:$N110,"")+$Q111-SUMIFS(G$9:G110,$A$9:$A110,"非課税・不課税取引計")-SUMIFS(G$9:G110,$A$9:$A110,"小計")-SUMIFS(G$9:G110,$A$9:$A110,"１０％消費税計")-SUMIFS(G$9:G110,$A$9:$A110,"１０％対象計"),IF($A111="１０％消費税計",ROUND(SUMIFS(G$9:G110,$A$9:$A110,"１０％対象計")/COUNTIF($A$9:$A110,"１０％対象計")*0.1,0)+$Q111,IF(A111="値引き",T111,IF($C111="","",IF($D111="","",ROUND(F111*$D111,0)+$Q111)))))))),"")</f>
        <v/>
      </c>
      <c r="H111" s="237" t="str">
        <f t="shared" si="4"/>
        <v/>
      </c>
      <c r="I111" s="235"/>
      <c r="J111" s="238" t="str">
        <f ca="1">IFERROR(IF($A111="非課税・不課税取引計",SUMIFS(J$9:J110,$N$9:$N110,"非・不")+$R111,IF(AND(A111="小計",COUNTIF($A$9:A110,"小計")&lt;1),SUM($J$9:J110)+R111,IF(AND(A111="小計",COUNTIF($A$9:A110,"小計")&gt;=1),SUM(OFFSET($J$8,LARGE($V$9:V110,1)+1,0,LARGE($V$9:V111,1)-LARGE($V$9:V110,1)-1,1))+R111,IF($A111="１０％対象計",SUMIFS(J$9:J110,$N$9:$N110,"")+$R111-SUMIFS(J$9:J110,$A$9:$A110,"非課税・不課税取引計")-SUMIFS(J$9:J110,$A$9:$A110,"小計")-SUMIFS(J$9:J110,$A$9:$A110,"１０％消費税計")-SUMIFS(J$9:J110,$A$9:$A110,"１０％対象計"),IF($A111="１０％消費税計",ROUND(SUMIFS(J$9:J110,$A$9:$A110,"１０％対象計")/COUNTIF($A$9:$A110,"１０％対象計")*0.1,0)+$R111,IF(A111="値引き",U111,IF($C111="","",IF($D111="","",ROUND(I111*$D111,0)+$R111)))))))),"")</f>
        <v/>
      </c>
      <c r="K111" s="239" t="str">
        <f t="shared" si="5"/>
        <v/>
      </c>
      <c r="L111" s="240" t="str">
        <f t="shared" si="6"/>
        <v/>
      </c>
      <c r="M111" s="234" t="str">
        <f ca="1">IFERROR(IF($A111="非課税・不課税取引計",SUMIFS(M$9:M110,$N$9:$N110,"非・不")+$S111,IF(AND(A111="小計",COUNTIF($A$9:A110,"小計")&lt;1),SUM($M$9:M110)+S111,IF(AND(A111="小計",COUNTIF($A$9:A110,"小計")&gt;=1),SUM(OFFSET($M$8,LARGE($V$9:V110,1)+1,0,LARGE($V$9:V111,1)-LARGE($V$9:V110,1)-1,1))+S111,IF($A111="１０％対象計",SUMIFS(M$9:M110,$N$9:$N110,"")+$S111-SUMIFS(M$9:M110,$A$9:$A110,"非課税・不課税取引計")-SUMIFS(M$9:M110,$A$9:$A110,"小計")-SUMIFS(M$9:M110,$A$9:$A110,"１０％消費税計")-SUMIFS(M$9:M110,$A$9:$A110,"１０％対象計"),IF($A111="１０％消費税計",ROUND(SUMIFS(M$9:M110,$A$9:$A110,"１０％対象計")/COUNTIF($A$9:$A110,"１０％対象計")*0.1,0)+$S111,IF(A111="値引き",E111-G111-J111+S111,IF($C111="","",IF($D111="","",E111-G111-J111+$S111)))))))),"")</f>
        <v/>
      </c>
      <c r="N111" s="241"/>
      <c r="O111" s="242"/>
      <c r="P111" s="248"/>
      <c r="Q111" s="249"/>
      <c r="R111" s="249"/>
      <c r="S111" s="250"/>
      <c r="T111" s="252"/>
      <c r="U111" s="253"/>
      <c r="V111" s="214" t="str">
        <f t="shared" si="7"/>
        <v/>
      </c>
    </row>
    <row r="112" spans="1:22" ht="19.899999999999999" customHeight="1">
      <c r="A112" s="230"/>
      <c r="B112" s="231"/>
      <c r="C112" s="232"/>
      <c r="D112" s="233"/>
      <c r="E112" s="247" t="str">
        <f ca="1">IFERROR(IF(A112="１０％対象計",SUMIFS($E$9:E111,$N$9:N111,""),IF(A112="非課税・不課税取引計",SUMIFS($E$9:E111,$N$9:N111,"非・不")+P112,IF(A112="8％(軽減)対象計",SUMIFS($E$9:E111,$N$9:N111,"※")+P112,IF(AND(A112="小計",COUNTIF($A$9:A111,"小計")&lt;1),SUM($E$9:E111)+P112,IF(AND(A112="小計",COUNTIF($A$9:A111,"小計")&gt;=1),SUM(OFFSET($E$8,LARGE($V$9:V111,1)+1,0,LARGE($V$9:V112,1)-LARGE($V$9:V111,1)-1,1))+P112,IF(A112="8％対象計",SUMIFS($E$9:E111,$N$9:N111,"")+P112-SUMIFS($E$9:E111,$A$9:A111,"非課税・不課税取引計")-SUMIFS($E$9:E111,$A$9:A111,"小計")-SUMIFS($E$9:E111,$A$9:A111,"8％消費税計")-SUMIFS($E$9:E111,$A$9:A111,"8％対象計")-SUMIFS($E$9:E111,$A$9:A111,"8％(軽減)消費税計")-SUMIFS($E$9:E111,$A$9:A111,"8％(軽減)対象計"),IF(A112="8％消費税計",ROUND(SUMIFS($E$9:E111,$A$9:A111,"8％(軽減)対象計")/COUNTIF($A$9:A111,"8％(軽減)対象計")*0.08,0)+P112,IF(A112="8％消費税計",ROUND(SUMIFS($E$9:E111,$A$9:A111,"8％対象計")/COUNTIF($A$9:A111,"8％対象計")*0.08,0)+P112,IF(AND(A112="値引き",C112="",D112=""),0+P112,IF(C112="","",IF(D112="","",ROUND(C112*D112,0)+P112))))))))))),"")</f>
        <v/>
      </c>
      <c r="F112" s="235"/>
      <c r="G112" s="236" t="str">
        <f ca="1">IFERROR(IF($A112="非課税・不課税取引計",SUMIFS(G$9:G111,$N$9:$N111,"非・不")+$Q112,IF(AND(A112="小計",COUNTIF($A$9:A111,"小計")&lt;1),SUM($G$9:G111)+Q112,IF(AND(A112="小計",COUNTIF($A$9:A111,"小計")&gt;=1),SUM(OFFSET($G$8,LARGE($V$9:V111,1)+1,0,LARGE($V$9:V112,1)-LARGE($V$9:V111,1)-1,1))+Q112,IF($A112="１０％対象計",SUMIFS(G$9:G111,$N$9:$N111,"")+$Q112-SUMIFS(G$9:G111,$A$9:$A111,"非課税・不課税取引計")-SUMIFS(G$9:G111,$A$9:$A111,"小計")-SUMIFS(G$9:G111,$A$9:$A111,"１０％消費税計")-SUMIFS(G$9:G111,$A$9:$A111,"１０％対象計"),IF($A112="１０％消費税計",ROUND(SUMIFS(G$9:G111,$A$9:$A111,"１０％対象計")/COUNTIF($A$9:$A111,"１０％対象計")*0.1,0)+$Q112,IF(A112="値引き",T112,IF($C112="","",IF($D112="","",ROUND(F112*$D112,0)+$Q112)))))))),"")</f>
        <v/>
      </c>
      <c r="H112" s="237" t="str">
        <f t="shared" si="4"/>
        <v/>
      </c>
      <c r="I112" s="235"/>
      <c r="J112" s="238" t="str">
        <f ca="1">IFERROR(IF($A112="非課税・不課税取引計",SUMIFS(J$9:J111,$N$9:$N111,"非・不")+$R112,IF(AND(A112="小計",COUNTIF($A$9:A111,"小計")&lt;1),SUM($J$9:J111)+R112,IF(AND(A112="小計",COUNTIF($A$9:A111,"小計")&gt;=1),SUM(OFFSET($J$8,LARGE($V$9:V111,1)+1,0,LARGE($V$9:V112,1)-LARGE($V$9:V111,1)-1,1))+R112,IF($A112="１０％対象計",SUMIFS(J$9:J111,$N$9:$N111,"")+$R112-SUMIFS(J$9:J111,$A$9:$A111,"非課税・不課税取引計")-SUMIFS(J$9:J111,$A$9:$A111,"小計")-SUMIFS(J$9:J111,$A$9:$A111,"１０％消費税計")-SUMIFS(J$9:J111,$A$9:$A111,"１０％対象計"),IF($A112="１０％消費税計",ROUND(SUMIFS(J$9:J111,$A$9:$A111,"１０％対象計")/COUNTIF($A$9:$A111,"１０％対象計")*0.1,0)+$R112,IF(A112="値引き",U112,IF($C112="","",IF($D112="","",ROUND(I112*$D112,0)+$R112)))))))),"")</f>
        <v/>
      </c>
      <c r="K112" s="239" t="str">
        <f t="shared" si="5"/>
        <v/>
      </c>
      <c r="L112" s="240" t="str">
        <f t="shared" si="6"/>
        <v/>
      </c>
      <c r="M112" s="234" t="str">
        <f ca="1">IFERROR(IF($A112="非課税・不課税取引計",SUMIFS(M$9:M111,$N$9:$N111,"非・不")+$S112,IF(AND(A112="小計",COUNTIF($A$9:A111,"小計")&lt;1),SUM($M$9:M111)+S112,IF(AND(A112="小計",COUNTIF($A$9:A111,"小計")&gt;=1),SUM(OFFSET($M$8,LARGE($V$9:V111,1)+1,0,LARGE($V$9:V112,1)-LARGE($V$9:V111,1)-1,1))+S112,IF($A112="１０％対象計",SUMIFS(M$9:M111,$N$9:$N111,"")+$S112-SUMIFS(M$9:M111,$A$9:$A111,"非課税・不課税取引計")-SUMIFS(M$9:M111,$A$9:$A111,"小計")-SUMIFS(M$9:M111,$A$9:$A111,"１０％消費税計")-SUMIFS(M$9:M111,$A$9:$A111,"１０％対象計"),IF($A112="１０％消費税計",ROUND(SUMIFS(M$9:M111,$A$9:$A111,"１０％対象計")/COUNTIF($A$9:$A111,"１０％対象計")*0.1,0)+$S112,IF(A112="値引き",E112-G112-J112+S112,IF($C112="","",IF($D112="","",E112-G112-J112+$S112)))))))),"")</f>
        <v/>
      </c>
      <c r="N112" s="241"/>
      <c r="O112" s="242"/>
      <c r="P112" s="248"/>
      <c r="Q112" s="249"/>
      <c r="R112" s="249"/>
      <c r="S112" s="250"/>
      <c r="T112" s="252"/>
      <c r="U112" s="253"/>
      <c r="V112" s="214" t="str">
        <f t="shared" si="7"/>
        <v/>
      </c>
    </row>
    <row r="113" spans="1:22" ht="19.899999999999999" customHeight="1">
      <c r="A113" s="230"/>
      <c r="B113" s="231"/>
      <c r="C113" s="232"/>
      <c r="D113" s="233"/>
      <c r="E113" s="247" t="str">
        <f ca="1">IFERROR(IF(A113="１０％対象計",SUMIFS($E$9:E112,$N$9:N112,""),IF(A113="非課税・不課税取引計",SUMIFS($E$9:E112,$N$9:N112,"非・不")+P113,IF(A113="8％(軽減)対象計",SUMIFS($E$9:E112,$N$9:N112,"※")+P113,IF(AND(A113="小計",COUNTIF($A$9:A112,"小計")&lt;1),SUM($E$9:E112)+P113,IF(AND(A113="小計",COUNTIF($A$9:A112,"小計")&gt;=1),SUM(OFFSET($E$8,LARGE($V$9:V112,1)+1,0,LARGE($V$9:V113,1)-LARGE($V$9:V112,1)-1,1))+P113,IF(A113="8％対象計",SUMIFS($E$9:E112,$N$9:N112,"")+P113-SUMIFS($E$9:E112,$A$9:A112,"非課税・不課税取引計")-SUMIFS($E$9:E112,$A$9:A112,"小計")-SUMIFS($E$9:E112,$A$9:A112,"8％消費税計")-SUMIFS($E$9:E112,$A$9:A112,"8％対象計")-SUMIFS($E$9:E112,$A$9:A112,"8％(軽減)消費税計")-SUMIFS($E$9:E112,$A$9:A112,"8％(軽減)対象計"),IF(A113="8％消費税計",ROUND(SUMIFS($E$9:E112,$A$9:A112,"8％(軽減)対象計")/COUNTIF($A$9:A112,"8％(軽減)対象計")*0.08,0)+P113,IF(A113="8％消費税計",ROUND(SUMIFS($E$9:E112,$A$9:A112,"8％対象計")/COUNTIF($A$9:A112,"8％対象計")*0.08,0)+P113,IF(AND(A113="値引き",C113="",D113=""),0+P113,IF(C113="","",IF(D113="","",ROUND(C113*D113,0)+P113))))))))))),"")</f>
        <v/>
      </c>
      <c r="F113" s="235"/>
      <c r="G113" s="236" t="str">
        <f ca="1">IFERROR(IF($A113="非課税・不課税取引計",SUMIFS(G$9:G112,$N$9:$N112,"非・不")+$Q113,IF(AND(A113="小計",COUNTIF($A$9:A112,"小計")&lt;1),SUM($G$9:G112)+Q113,IF(AND(A113="小計",COUNTIF($A$9:A112,"小計")&gt;=1),SUM(OFFSET($G$8,LARGE($V$9:V112,1)+1,0,LARGE($V$9:V113,1)-LARGE($V$9:V112,1)-1,1))+Q113,IF($A113="１０％対象計",SUMIFS(G$9:G112,$N$9:$N112,"")+$Q113-SUMIFS(G$9:G112,$A$9:$A112,"非課税・不課税取引計")-SUMIFS(G$9:G112,$A$9:$A112,"小計")-SUMIFS(G$9:G112,$A$9:$A112,"１０％消費税計")-SUMIFS(G$9:G112,$A$9:$A112,"１０％対象計"),IF($A113="１０％消費税計",ROUND(SUMIFS(G$9:G112,$A$9:$A112,"１０％対象計")/COUNTIF($A$9:$A112,"１０％対象計")*0.1,0)+$Q113,IF(A113="値引き",T113,IF($C113="","",IF($D113="","",ROUND(F113*$D113,0)+$Q113)))))))),"")</f>
        <v/>
      </c>
      <c r="H113" s="237" t="str">
        <f t="shared" si="4"/>
        <v/>
      </c>
      <c r="I113" s="235"/>
      <c r="J113" s="238" t="str">
        <f ca="1">IFERROR(IF($A113="非課税・不課税取引計",SUMIFS(J$9:J112,$N$9:$N112,"非・不")+$R113,IF(AND(A113="小計",COUNTIF($A$9:A112,"小計")&lt;1),SUM($J$9:J112)+R113,IF(AND(A113="小計",COUNTIF($A$9:A112,"小計")&gt;=1),SUM(OFFSET($J$8,LARGE($V$9:V112,1)+1,0,LARGE($V$9:V113,1)-LARGE($V$9:V112,1)-1,1))+R113,IF($A113="１０％対象計",SUMIFS(J$9:J112,$N$9:$N112,"")+$R113-SUMIFS(J$9:J112,$A$9:$A112,"非課税・不課税取引計")-SUMIFS(J$9:J112,$A$9:$A112,"小計")-SUMIFS(J$9:J112,$A$9:$A112,"１０％消費税計")-SUMIFS(J$9:J112,$A$9:$A112,"１０％対象計"),IF($A113="１０％消費税計",ROUND(SUMIFS(J$9:J112,$A$9:$A112,"１０％対象計")/COUNTIF($A$9:$A112,"１０％対象計")*0.1,0)+$R113,IF(A113="値引き",U113,IF($C113="","",IF($D113="","",ROUND(I113*$D113,0)+$R113)))))))),"")</f>
        <v/>
      </c>
      <c r="K113" s="239" t="str">
        <f t="shared" si="5"/>
        <v/>
      </c>
      <c r="L113" s="240" t="str">
        <f t="shared" si="6"/>
        <v/>
      </c>
      <c r="M113" s="234" t="str">
        <f ca="1">IFERROR(IF($A113="非課税・不課税取引計",SUMIFS(M$9:M112,$N$9:$N112,"非・不")+$S113,IF(AND(A113="小計",COUNTIF($A$9:A112,"小計")&lt;1),SUM($M$9:M112)+S113,IF(AND(A113="小計",COUNTIF($A$9:A112,"小計")&gt;=1),SUM(OFFSET($M$8,LARGE($V$9:V112,1)+1,0,LARGE($V$9:V113,1)-LARGE($V$9:V112,1)-1,1))+S113,IF($A113="１０％対象計",SUMIFS(M$9:M112,$N$9:$N112,"")+$S113-SUMIFS(M$9:M112,$A$9:$A112,"非課税・不課税取引計")-SUMIFS(M$9:M112,$A$9:$A112,"小計")-SUMIFS(M$9:M112,$A$9:$A112,"１０％消費税計")-SUMIFS(M$9:M112,$A$9:$A112,"１０％対象計"),IF($A113="１０％消費税計",ROUND(SUMIFS(M$9:M112,$A$9:$A112,"１０％対象計")/COUNTIF($A$9:$A112,"１０％対象計")*0.1,0)+$S113,IF(A113="値引き",E113-G113-J113+S113,IF($C113="","",IF($D113="","",E113-G113-J113+$S113)))))))),"")</f>
        <v/>
      </c>
      <c r="N113" s="241"/>
      <c r="O113" s="242"/>
      <c r="P113" s="248"/>
      <c r="Q113" s="249"/>
      <c r="R113" s="249"/>
      <c r="S113" s="250"/>
      <c r="T113" s="252"/>
      <c r="U113" s="253"/>
      <c r="V113" s="214" t="str">
        <f t="shared" si="7"/>
        <v/>
      </c>
    </row>
    <row r="114" spans="1:22" ht="19.899999999999999" customHeight="1">
      <c r="A114" s="230"/>
      <c r="B114" s="231"/>
      <c r="C114" s="232"/>
      <c r="D114" s="233"/>
      <c r="E114" s="247" t="str">
        <f ca="1">IFERROR(IF(A114="１０％対象計",SUMIFS($E$9:E113,$N$9:N113,""),IF(A114="非課税・不課税取引計",SUMIFS($E$9:E113,$N$9:N113,"非・不")+P114,IF(A114="8％(軽減)対象計",SUMIFS($E$9:E113,$N$9:N113,"※")+P114,IF(AND(A114="小計",COUNTIF($A$9:A113,"小計")&lt;1),SUM($E$9:E113)+P114,IF(AND(A114="小計",COUNTIF($A$9:A113,"小計")&gt;=1),SUM(OFFSET($E$8,LARGE($V$9:V113,1)+1,0,LARGE($V$9:V114,1)-LARGE($V$9:V113,1)-1,1))+P114,IF(A114="8％対象計",SUMIFS($E$9:E113,$N$9:N113,"")+P114-SUMIFS($E$9:E113,$A$9:A113,"非課税・不課税取引計")-SUMIFS($E$9:E113,$A$9:A113,"小計")-SUMIFS($E$9:E113,$A$9:A113,"8％消費税計")-SUMIFS($E$9:E113,$A$9:A113,"8％対象計")-SUMIFS($E$9:E113,$A$9:A113,"8％(軽減)消費税計")-SUMIFS($E$9:E113,$A$9:A113,"8％(軽減)対象計"),IF(A114="8％消費税計",ROUND(SUMIFS($E$9:E113,$A$9:A113,"8％(軽減)対象計")/COUNTIF($A$9:A113,"8％(軽減)対象計")*0.08,0)+P114,IF(A114="8％消費税計",ROUND(SUMIFS($E$9:E113,$A$9:A113,"8％対象計")/COUNTIF($A$9:A113,"8％対象計")*0.08,0)+P114,IF(AND(A114="値引き",C114="",D114=""),0+P114,IF(C114="","",IF(D114="","",ROUND(C114*D114,0)+P114))))))))))),"")</f>
        <v/>
      </c>
      <c r="F114" s="235"/>
      <c r="G114" s="236" t="str">
        <f ca="1">IFERROR(IF($A114="非課税・不課税取引計",SUMIFS(G$9:G113,$N$9:$N113,"非・不")+$Q114,IF(AND(A114="小計",COUNTIF($A$9:A113,"小計")&lt;1),SUM($G$9:G113)+Q114,IF(AND(A114="小計",COUNTIF($A$9:A113,"小計")&gt;=1),SUM(OFFSET($G$8,LARGE($V$9:V113,1)+1,0,LARGE($V$9:V114,1)-LARGE($V$9:V113,1)-1,1))+Q114,IF($A114="１０％対象計",SUMIFS(G$9:G113,$N$9:$N113,"")+$Q114-SUMIFS(G$9:G113,$A$9:$A113,"非課税・不課税取引計")-SUMIFS(G$9:G113,$A$9:$A113,"小計")-SUMIFS(G$9:G113,$A$9:$A113,"１０％消費税計")-SUMIFS(G$9:G113,$A$9:$A113,"１０％対象計"),IF($A114="１０％消費税計",ROUND(SUMIFS(G$9:G113,$A$9:$A113,"１０％対象計")/COUNTIF($A$9:$A113,"１０％対象計")*0.1,0)+$Q114,IF(A114="値引き",T114,IF($C114="","",IF($D114="","",ROUND(F114*$D114,0)+$Q114)))))))),"")</f>
        <v/>
      </c>
      <c r="H114" s="237" t="str">
        <f t="shared" si="4"/>
        <v/>
      </c>
      <c r="I114" s="235"/>
      <c r="J114" s="238" t="str">
        <f ca="1">IFERROR(IF($A114="非課税・不課税取引計",SUMIFS(J$9:J113,$N$9:$N113,"非・不")+$R114,IF(AND(A114="小計",COUNTIF($A$9:A113,"小計")&lt;1),SUM($J$9:J113)+R114,IF(AND(A114="小計",COUNTIF($A$9:A113,"小計")&gt;=1),SUM(OFFSET($J$8,LARGE($V$9:V113,1)+1,0,LARGE($V$9:V114,1)-LARGE($V$9:V113,1)-1,1))+R114,IF($A114="１０％対象計",SUMIFS(J$9:J113,$N$9:$N113,"")+$R114-SUMIFS(J$9:J113,$A$9:$A113,"非課税・不課税取引計")-SUMIFS(J$9:J113,$A$9:$A113,"小計")-SUMIFS(J$9:J113,$A$9:$A113,"１０％消費税計")-SUMIFS(J$9:J113,$A$9:$A113,"１０％対象計"),IF($A114="１０％消費税計",ROUND(SUMIFS(J$9:J113,$A$9:$A113,"１０％対象計")/COUNTIF($A$9:$A113,"１０％対象計")*0.1,0)+$R114,IF(A114="値引き",U114,IF($C114="","",IF($D114="","",ROUND(I114*$D114,0)+$R114)))))))),"")</f>
        <v/>
      </c>
      <c r="K114" s="239" t="str">
        <f t="shared" si="5"/>
        <v/>
      </c>
      <c r="L114" s="240" t="str">
        <f t="shared" si="6"/>
        <v/>
      </c>
      <c r="M114" s="234" t="str">
        <f ca="1">IFERROR(IF($A114="非課税・不課税取引計",SUMIFS(M$9:M113,$N$9:$N113,"非・不")+$S114,IF(AND(A114="小計",COUNTIF($A$9:A113,"小計")&lt;1),SUM($M$9:M113)+S114,IF(AND(A114="小計",COUNTIF($A$9:A113,"小計")&gt;=1),SUM(OFFSET($M$8,LARGE($V$9:V113,1)+1,0,LARGE($V$9:V114,1)-LARGE($V$9:V113,1)-1,1))+S114,IF($A114="１０％対象計",SUMIFS(M$9:M113,$N$9:$N113,"")+$S114-SUMIFS(M$9:M113,$A$9:$A113,"非課税・不課税取引計")-SUMIFS(M$9:M113,$A$9:$A113,"小計")-SUMIFS(M$9:M113,$A$9:$A113,"１０％消費税計")-SUMIFS(M$9:M113,$A$9:$A113,"１０％対象計"),IF($A114="１０％消費税計",ROUND(SUMIFS(M$9:M113,$A$9:$A113,"１０％対象計")/COUNTIF($A$9:$A113,"１０％対象計")*0.1,0)+$S114,IF(A114="値引き",E114-G114-J114+S114,IF($C114="","",IF($D114="","",E114-G114-J114+$S114)))))))),"")</f>
        <v/>
      </c>
      <c r="N114" s="241"/>
      <c r="O114" s="242"/>
      <c r="P114" s="248"/>
      <c r="Q114" s="249"/>
      <c r="R114" s="249"/>
      <c r="S114" s="250"/>
      <c r="T114" s="252"/>
      <c r="U114" s="253"/>
      <c r="V114" s="214" t="str">
        <f t="shared" si="7"/>
        <v/>
      </c>
    </row>
    <row r="115" spans="1:22" ht="19.899999999999999" customHeight="1">
      <c r="A115" s="230"/>
      <c r="B115" s="231"/>
      <c r="C115" s="232"/>
      <c r="D115" s="233"/>
      <c r="E115" s="247" t="str">
        <f ca="1">IFERROR(IF(A115="１０％対象計",SUMIFS($E$9:E114,$N$9:N114,""),IF(A115="非課税・不課税取引計",SUMIFS($E$9:E114,$N$9:N114,"非・不")+P115,IF(A115="8％(軽減)対象計",SUMIFS($E$9:E114,$N$9:N114,"※")+P115,IF(AND(A115="小計",COUNTIF($A$9:A114,"小計")&lt;1),SUM($E$9:E114)+P115,IF(AND(A115="小計",COUNTIF($A$9:A114,"小計")&gt;=1),SUM(OFFSET($E$8,LARGE($V$9:V114,1)+1,0,LARGE($V$9:V115,1)-LARGE($V$9:V114,1)-1,1))+P115,IF(A115="8％対象計",SUMIFS($E$9:E114,$N$9:N114,"")+P115-SUMIFS($E$9:E114,$A$9:A114,"非課税・不課税取引計")-SUMIFS($E$9:E114,$A$9:A114,"小計")-SUMIFS($E$9:E114,$A$9:A114,"8％消費税計")-SUMIFS($E$9:E114,$A$9:A114,"8％対象計")-SUMIFS($E$9:E114,$A$9:A114,"8％(軽減)消費税計")-SUMIFS($E$9:E114,$A$9:A114,"8％(軽減)対象計"),IF(A115="8％消費税計",ROUND(SUMIFS($E$9:E114,$A$9:A114,"8％(軽減)対象計")/COUNTIF($A$9:A114,"8％(軽減)対象計")*0.08,0)+P115,IF(A115="8％消費税計",ROUND(SUMIFS($E$9:E114,$A$9:A114,"8％対象計")/COUNTIF($A$9:A114,"8％対象計")*0.08,0)+P115,IF(AND(A115="値引き",C115="",D115=""),0+P115,IF(C115="","",IF(D115="","",ROUND(C115*D115,0)+P115))))))))))),"")</f>
        <v/>
      </c>
      <c r="F115" s="235"/>
      <c r="G115" s="236" t="str">
        <f ca="1">IFERROR(IF($A115="非課税・不課税取引計",SUMIFS(G$9:G114,$N$9:$N114,"非・不")+$Q115,IF(AND(A115="小計",COUNTIF($A$9:A114,"小計")&lt;1),SUM($G$9:G114)+Q115,IF(AND(A115="小計",COUNTIF($A$9:A114,"小計")&gt;=1),SUM(OFFSET($G$8,LARGE($V$9:V114,1)+1,0,LARGE($V$9:V115,1)-LARGE($V$9:V114,1)-1,1))+Q115,IF($A115="１０％対象計",SUMIFS(G$9:G114,$N$9:$N114,"")+$Q115-SUMIFS(G$9:G114,$A$9:$A114,"非課税・不課税取引計")-SUMIFS(G$9:G114,$A$9:$A114,"小計")-SUMIFS(G$9:G114,$A$9:$A114,"１０％消費税計")-SUMIFS(G$9:G114,$A$9:$A114,"１０％対象計"),IF($A115="１０％消費税計",ROUND(SUMIFS(G$9:G114,$A$9:$A114,"１０％対象計")/COUNTIF($A$9:$A114,"１０％対象計")*0.1,0)+$Q115,IF(A115="値引き",T115,IF($C115="","",IF($D115="","",ROUND(F115*$D115,0)+$Q115)))))))),"")</f>
        <v/>
      </c>
      <c r="H115" s="237" t="str">
        <f t="shared" si="4"/>
        <v/>
      </c>
      <c r="I115" s="235"/>
      <c r="J115" s="238" t="str">
        <f ca="1">IFERROR(IF($A115="非課税・不課税取引計",SUMIFS(J$9:J114,$N$9:$N114,"非・不")+$R115,IF(AND(A115="小計",COUNTIF($A$9:A114,"小計")&lt;1),SUM($J$9:J114)+R115,IF(AND(A115="小計",COUNTIF($A$9:A114,"小計")&gt;=1),SUM(OFFSET($J$8,LARGE($V$9:V114,1)+1,0,LARGE($V$9:V115,1)-LARGE($V$9:V114,1)-1,1))+R115,IF($A115="１０％対象計",SUMIFS(J$9:J114,$N$9:$N114,"")+$R115-SUMIFS(J$9:J114,$A$9:$A114,"非課税・不課税取引計")-SUMIFS(J$9:J114,$A$9:$A114,"小計")-SUMIFS(J$9:J114,$A$9:$A114,"１０％消費税計")-SUMIFS(J$9:J114,$A$9:$A114,"１０％対象計"),IF($A115="１０％消費税計",ROUND(SUMIFS(J$9:J114,$A$9:$A114,"１０％対象計")/COUNTIF($A$9:$A114,"１０％対象計")*0.1,0)+$R115,IF(A115="値引き",U115,IF($C115="","",IF($D115="","",ROUND(I115*$D115,0)+$R115)))))))),"")</f>
        <v/>
      </c>
      <c r="K115" s="239" t="str">
        <f t="shared" si="5"/>
        <v/>
      </c>
      <c r="L115" s="240" t="str">
        <f t="shared" si="6"/>
        <v/>
      </c>
      <c r="M115" s="234" t="str">
        <f ca="1">IFERROR(IF($A115="非課税・不課税取引計",SUMIFS(M$9:M114,$N$9:$N114,"非・不")+$S115,IF(AND(A115="小計",COUNTIF($A$9:A114,"小計")&lt;1),SUM($M$9:M114)+S115,IF(AND(A115="小計",COUNTIF($A$9:A114,"小計")&gt;=1),SUM(OFFSET($M$8,LARGE($V$9:V114,1)+1,0,LARGE($V$9:V115,1)-LARGE($V$9:V114,1)-1,1))+S115,IF($A115="１０％対象計",SUMIFS(M$9:M114,$N$9:$N114,"")+$S115-SUMIFS(M$9:M114,$A$9:$A114,"非課税・不課税取引計")-SUMIFS(M$9:M114,$A$9:$A114,"小計")-SUMIFS(M$9:M114,$A$9:$A114,"１０％消費税計")-SUMIFS(M$9:M114,$A$9:$A114,"１０％対象計"),IF($A115="１０％消費税計",ROUND(SUMIFS(M$9:M114,$A$9:$A114,"１０％対象計")/COUNTIF($A$9:$A114,"１０％対象計")*0.1,0)+$S115,IF(A115="値引き",E115-G115-J115+S115,IF($C115="","",IF($D115="","",E115-G115-J115+$S115)))))))),"")</f>
        <v/>
      </c>
      <c r="N115" s="241"/>
      <c r="O115" s="242"/>
      <c r="P115" s="248"/>
      <c r="Q115" s="249"/>
      <c r="R115" s="249"/>
      <c r="S115" s="250"/>
      <c r="T115" s="252"/>
      <c r="U115" s="253"/>
      <c r="V115" s="214" t="str">
        <f t="shared" si="7"/>
        <v/>
      </c>
    </row>
    <row r="116" spans="1:22" ht="19.899999999999999" customHeight="1">
      <c r="A116" s="230"/>
      <c r="B116" s="231"/>
      <c r="C116" s="232"/>
      <c r="D116" s="233"/>
      <c r="E116" s="247" t="str">
        <f ca="1">IFERROR(IF(A116="１０％対象計",SUMIFS($E$9:E115,$N$9:N115,""),IF(A116="非課税・不課税取引計",SUMIFS($E$9:E115,$N$9:N115,"非・不")+P116,IF(A116="8％(軽減)対象計",SUMIFS($E$9:E115,$N$9:N115,"※")+P116,IF(AND(A116="小計",COUNTIF($A$9:A115,"小計")&lt;1),SUM($E$9:E115)+P116,IF(AND(A116="小計",COUNTIF($A$9:A115,"小計")&gt;=1),SUM(OFFSET($E$8,LARGE($V$9:V115,1)+1,0,LARGE($V$9:V116,1)-LARGE($V$9:V115,1)-1,1))+P116,IF(A116="8％対象計",SUMIFS($E$9:E115,$N$9:N115,"")+P116-SUMIFS($E$9:E115,$A$9:A115,"非課税・不課税取引計")-SUMIFS($E$9:E115,$A$9:A115,"小計")-SUMIFS($E$9:E115,$A$9:A115,"8％消費税計")-SUMIFS($E$9:E115,$A$9:A115,"8％対象計")-SUMIFS($E$9:E115,$A$9:A115,"8％(軽減)消費税計")-SUMIFS($E$9:E115,$A$9:A115,"8％(軽減)対象計"),IF(A116="8％消費税計",ROUND(SUMIFS($E$9:E115,$A$9:A115,"8％(軽減)対象計")/COUNTIF($A$9:A115,"8％(軽減)対象計")*0.08,0)+P116,IF(A116="8％消費税計",ROUND(SUMIFS($E$9:E115,$A$9:A115,"8％対象計")/COUNTIF($A$9:A115,"8％対象計")*0.08,0)+P116,IF(AND(A116="値引き",C116="",D116=""),0+P116,IF(C116="","",IF(D116="","",ROUND(C116*D116,0)+P116))))))))))),"")</f>
        <v/>
      </c>
      <c r="F116" s="235"/>
      <c r="G116" s="236" t="str">
        <f ca="1">IFERROR(IF($A116="非課税・不課税取引計",SUMIFS(G$9:G115,$N$9:$N115,"非・不")+$Q116,IF(AND(A116="小計",COUNTIF($A$9:A115,"小計")&lt;1),SUM($G$9:G115)+Q116,IF(AND(A116="小計",COUNTIF($A$9:A115,"小計")&gt;=1),SUM(OFFSET($G$8,LARGE($V$9:V115,1)+1,0,LARGE($V$9:V116,1)-LARGE($V$9:V115,1)-1,1))+Q116,IF($A116="１０％対象計",SUMIFS(G$9:G115,$N$9:$N115,"")+$Q116-SUMIFS(G$9:G115,$A$9:$A115,"非課税・不課税取引計")-SUMIFS(G$9:G115,$A$9:$A115,"小計")-SUMIFS(G$9:G115,$A$9:$A115,"１０％消費税計")-SUMIFS(G$9:G115,$A$9:$A115,"１０％対象計"),IF($A116="１０％消費税計",ROUND(SUMIFS(G$9:G115,$A$9:$A115,"１０％対象計")/COUNTIF($A$9:$A115,"１０％対象計")*0.1,0)+$Q116,IF(A116="値引き",T116,IF($C116="","",IF($D116="","",ROUND(F116*$D116,0)+$Q116)))))))),"")</f>
        <v/>
      </c>
      <c r="H116" s="237" t="str">
        <f t="shared" si="4"/>
        <v/>
      </c>
      <c r="I116" s="235"/>
      <c r="J116" s="238" t="str">
        <f ca="1">IFERROR(IF($A116="非課税・不課税取引計",SUMIFS(J$9:J115,$N$9:$N115,"非・不")+$R116,IF(AND(A116="小計",COUNTIF($A$9:A115,"小計")&lt;1),SUM($J$9:J115)+R116,IF(AND(A116="小計",COUNTIF($A$9:A115,"小計")&gt;=1),SUM(OFFSET($J$8,LARGE($V$9:V115,1)+1,0,LARGE($V$9:V116,1)-LARGE($V$9:V115,1)-1,1))+R116,IF($A116="１０％対象計",SUMIFS(J$9:J115,$N$9:$N115,"")+$R116-SUMIFS(J$9:J115,$A$9:$A115,"非課税・不課税取引計")-SUMIFS(J$9:J115,$A$9:$A115,"小計")-SUMIFS(J$9:J115,$A$9:$A115,"１０％消費税計")-SUMIFS(J$9:J115,$A$9:$A115,"１０％対象計"),IF($A116="１０％消費税計",ROUND(SUMIFS(J$9:J115,$A$9:$A115,"１０％対象計")/COUNTIF($A$9:$A115,"１０％対象計")*0.1,0)+$R116,IF(A116="値引き",U116,IF($C116="","",IF($D116="","",ROUND(I116*$D116,0)+$R116)))))))),"")</f>
        <v/>
      </c>
      <c r="K116" s="239" t="str">
        <f t="shared" si="5"/>
        <v/>
      </c>
      <c r="L116" s="240" t="str">
        <f t="shared" si="6"/>
        <v/>
      </c>
      <c r="M116" s="234" t="str">
        <f ca="1">IFERROR(IF($A116="非課税・不課税取引計",SUMIFS(M$9:M115,$N$9:$N115,"非・不")+$S116,IF(AND(A116="小計",COUNTIF($A$9:A115,"小計")&lt;1),SUM($M$9:M115)+S116,IF(AND(A116="小計",COUNTIF($A$9:A115,"小計")&gt;=1),SUM(OFFSET($M$8,LARGE($V$9:V115,1)+1,0,LARGE($V$9:V116,1)-LARGE($V$9:V115,1)-1,1))+S116,IF($A116="１０％対象計",SUMIFS(M$9:M115,$N$9:$N115,"")+$S116-SUMIFS(M$9:M115,$A$9:$A115,"非課税・不課税取引計")-SUMIFS(M$9:M115,$A$9:$A115,"小計")-SUMIFS(M$9:M115,$A$9:$A115,"１０％消費税計")-SUMIFS(M$9:M115,$A$9:$A115,"１０％対象計"),IF($A116="１０％消費税計",ROUND(SUMIFS(M$9:M115,$A$9:$A115,"１０％対象計")/COUNTIF($A$9:$A115,"１０％対象計")*0.1,0)+$S116,IF(A116="値引き",E116-G116-J116+S116,IF($C116="","",IF($D116="","",E116-G116-J116+$S116)))))))),"")</f>
        <v/>
      </c>
      <c r="N116" s="241"/>
      <c r="O116" s="242"/>
      <c r="P116" s="248"/>
      <c r="Q116" s="249"/>
      <c r="R116" s="249"/>
      <c r="S116" s="250"/>
      <c r="T116" s="252"/>
      <c r="U116" s="253"/>
      <c r="V116" s="214" t="str">
        <f t="shared" si="7"/>
        <v/>
      </c>
    </row>
    <row r="117" spans="1:22" ht="19.899999999999999" customHeight="1">
      <c r="A117" s="230"/>
      <c r="B117" s="231"/>
      <c r="C117" s="232"/>
      <c r="D117" s="233"/>
      <c r="E117" s="247" t="str">
        <f ca="1">IFERROR(IF(A117="１０％対象計",SUMIFS($E$9:E116,$N$9:N116,""),IF(A117="非課税・不課税取引計",SUMIFS($E$9:E116,$N$9:N116,"非・不")+P117,IF(A117="8％(軽減)対象計",SUMIFS($E$9:E116,$N$9:N116,"※")+P117,IF(AND(A117="小計",COUNTIF($A$9:A116,"小計")&lt;1),SUM($E$9:E116)+P117,IF(AND(A117="小計",COUNTIF($A$9:A116,"小計")&gt;=1),SUM(OFFSET($E$8,LARGE($V$9:V116,1)+1,0,LARGE($V$9:V117,1)-LARGE($V$9:V116,1)-1,1))+P117,IF(A117="8％対象計",SUMIFS($E$9:E116,$N$9:N116,"")+P117-SUMIFS($E$9:E116,$A$9:A116,"非課税・不課税取引計")-SUMIFS($E$9:E116,$A$9:A116,"小計")-SUMIFS($E$9:E116,$A$9:A116,"8％消費税計")-SUMIFS($E$9:E116,$A$9:A116,"8％対象計")-SUMIFS($E$9:E116,$A$9:A116,"8％(軽減)消費税計")-SUMIFS($E$9:E116,$A$9:A116,"8％(軽減)対象計"),IF(A117="8％消費税計",ROUND(SUMIFS($E$9:E116,$A$9:A116,"8％(軽減)対象計")/COUNTIF($A$9:A116,"8％(軽減)対象計")*0.08,0)+P117,IF(A117="8％消費税計",ROUND(SUMIFS($E$9:E116,$A$9:A116,"8％対象計")/COUNTIF($A$9:A116,"8％対象計")*0.08,0)+P117,IF(AND(A117="値引き",C117="",D117=""),0+P117,IF(C117="","",IF(D117="","",ROUND(C117*D117,0)+P117))))))))))),"")</f>
        <v/>
      </c>
      <c r="F117" s="235"/>
      <c r="G117" s="236" t="str">
        <f ca="1">IFERROR(IF($A117="非課税・不課税取引計",SUMIFS(G$9:G116,$N$9:$N116,"非・不")+$Q117,IF(AND(A117="小計",COUNTIF($A$9:A116,"小計")&lt;1),SUM($G$9:G116)+Q117,IF(AND(A117="小計",COUNTIF($A$9:A116,"小計")&gt;=1),SUM(OFFSET($G$8,LARGE($V$9:V116,1)+1,0,LARGE($V$9:V117,1)-LARGE($V$9:V116,1)-1,1))+Q117,IF($A117="１０％対象計",SUMIFS(G$9:G116,$N$9:$N116,"")+$Q117-SUMIFS(G$9:G116,$A$9:$A116,"非課税・不課税取引計")-SUMIFS(G$9:G116,$A$9:$A116,"小計")-SUMIFS(G$9:G116,$A$9:$A116,"１０％消費税計")-SUMIFS(G$9:G116,$A$9:$A116,"１０％対象計"),IF($A117="１０％消費税計",ROUND(SUMIFS(G$9:G116,$A$9:$A116,"１０％対象計")/COUNTIF($A$9:$A116,"１０％対象計")*0.1,0)+$Q117,IF(A117="値引き",T117,IF($C117="","",IF($D117="","",ROUND(F117*$D117,0)+$Q117)))))))),"")</f>
        <v/>
      </c>
      <c r="H117" s="237" t="str">
        <f t="shared" si="4"/>
        <v/>
      </c>
      <c r="I117" s="235"/>
      <c r="J117" s="238" t="str">
        <f ca="1">IFERROR(IF($A117="非課税・不課税取引計",SUMIFS(J$9:J116,$N$9:$N116,"非・不")+$R117,IF(AND(A117="小計",COUNTIF($A$9:A116,"小計")&lt;1),SUM($J$9:J116)+R117,IF(AND(A117="小計",COUNTIF($A$9:A116,"小計")&gt;=1),SUM(OFFSET($J$8,LARGE($V$9:V116,1)+1,0,LARGE($V$9:V117,1)-LARGE($V$9:V116,1)-1,1))+R117,IF($A117="１０％対象計",SUMIFS(J$9:J116,$N$9:$N116,"")+$R117-SUMIFS(J$9:J116,$A$9:$A116,"非課税・不課税取引計")-SUMIFS(J$9:J116,$A$9:$A116,"小計")-SUMIFS(J$9:J116,$A$9:$A116,"１０％消費税計")-SUMIFS(J$9:J116,$A$9:$A116,"１０％対象計"),IF($A117="１０％消費税計",ROUND(SUMIFS(J$9:J116,$A$9:$A116,"１０％対象計")/COUNTIF($A$9:$A116,"１０％対象計")*0.1,0)+$R117,IF(A117="値引き",U117,IF($C117="","",IF($D117="","",ROUND(I117*$D117,0)+$R117)))))))),"")</f>
        <v/>
      </c>
      <c r="K117" s="239" t="str">
        <f t="shared" si="5"/>
        <v/>
      </c>
      <c r="L117" s="240" t="str">
        <f t="shared" si="6"/>
        <v/>
      </c>
      <c r="M117" s="234" t="str">
        <f ca="1">IFERROR(IF($A117="非課税・不課税取引計",SUMIFS(M$9:M116,$N$9:$N116,"非・不")+$S117,IF(AND(A117="小計",COUNTIF($A$9:A116,"小計")&lt;1),SUM($M$9:M116)+S117,IF(AND(A117="小計",COUNTIF($A$9:A116,"小計")&gt;=1),SUM(OFFSET($M$8,LARGE($V$9:V116,1)+1,0,LARGE($V$9:V117,1)-LARGE($V$9:V116,1)-1,1))+S117,IF($A117="１０％対象計",SUMIFS(M$9:M116,$N$9:$N116,"")+$S117-SUMIFS(M$9:M116,$A$9:$A116,"非課税・不課税取引計")-SUMIFS(M$9:M116,$A$9:$A116,"小計")-SUMIFS(M$9:M116,$A$9:$A116,"１０％消費税計")-SUMIFS(M$9:M116,$A$9:$A116,"１０％対象計"),IF($A117="１０％消費税計",ROUND(SUMIFS(M$9:M116,$A$9:$A116,"１０％対象計")/COUNTIF($A$9:$A116,"１０％対象計")*0.1,0)+$S117,IF(A117="値引き",E117-G117-J117+S117,IF($C117="","",IF($D117="","",E117-G117-J117+$S117)))))))),"")</f>
        <v/>
      </c>
      <c r="N117" s="241"/>
      <c r="O117" s="242"/>
      <c r="P117" s="248"/>
      <c r="Q117" s="249"/>
      <c r="R117" s="249"/>
      <c r="S117" s="250"/>
      <c r="T117" s="252"/>
      <c r="U117" s="253"/>
      <c r="V117" s="214" t="str">
        <f t="shared" si="7"/>
        <v/>
      </c>
    </row>
    <row r="118" spans="1:22" ht="19.899999999999999" customHeight="1">
      <c r="A118" s="230"/>
      <c r="B118" s="231"/>
      <c r="C118" s="232"/>
      <c r="D118" s="233"/>
      <c r="E118" s="247" t="str">
        <f ca="1">IFERROR(IF(A118="１０％対象計",SUMIFS($E$9:E117,$N$9:N117,""),IF(A118="非課税・不課税取引計",SUMIFS($E$9:E117,$N$9:N117,"非・不")+P118,IF(A118="8％(軽減)対象計",SUMIFS($E$9:E117,$N$9:N117,"※")+P118,IF(AND(A118="小計",COUNTIF($A$9:A117,"小計")&lt;1),SUM($E$9:E117)+P118,IF(AND(A118="小計",COUNTIF($A$9:A117,"小計")&gt;=1),SUM(OFFSET($E$8,LARGE($V$9:V117,1)+1,0,LARGE($V$9:V118,1)-LARGE($V$9:V117,1)-1,1))+P118,IF(A118="8％対象計",SUMIFS($E$9:E117,$N$9:N117,"")+P118-SUMIFS($E$9:E117,$A$9:A117,"非課税・不課税取引計")-SUMIFS($E$9:E117,$A$9:A117,"小計")-SUMIFS($E$9:E117,$A$9:A117,"8％消費税計")-SUMIFS($E$9:E117,$A$9:A117,"8％対象計")-SUMIFS($E$9:E117,$A$9:A117,"8％(軽減)消費税計")-SUMIFS($E$9:E117,$A$9:A117,"8％(軽減)対象計"),IF(A118="8％消費税計",ROUND(SUMIFS($E$9:E117,$A$9:A117,"8％(軽減)対象計")/COUNTIF($A$9:A117,"8％(軽減)対象計")*0.08,0)+P118,IF(A118="8％消費税計",ROUND(SUMIFS($E$9:E117,$A$9:A117,"8％対象計")/COUNTIF($A$9:A117,"8％対象計")*0.08,0)+P118,IF(AND(A118="値引き",C118="",D118=""),0+P118,IF(C118="","",IF(D118="","",ROUND(C118*D118,0)+P118))))))))))),"")</f>
        <v/>
      </c>
      <c r="F118" s="235"/>
      <c r="G118" s="236" t="str">
        <f ca="1">IFERROR(IF($A118="非課税・不課税取引計",SUMIFS(G$9:G117,$N$9:$N117,"非・不")+$Q118,IF(AND(A118="小計",COUNTIF($A$9:A117,"小計")&lt;1),SUM($G$9:G117)+Q118,IF(AND(A118="小計",COUNTIF($A$9:A117,"小計")&gt;=1),SUM(OFFSET($G$8,LARGE($V$9:V117,1)+1,0,LARGE($V$9:V118,1)-LARGE($V$9:V117,1)-1,1))+Q118,IF($A118="１０％対象計",SUMIFS(G$9:G117,$N$9:$N117,"")+$Q118-SUMIFS(G$9:G117,$A$9:$A117,"非課税・不課税取引計")-SUMIFS(G$9:G117,$A$9:$A117,"小計")-SUMIFS(G$9:G117,$A$9:$A117,"１０％消費税計")-SUMIFS(G$9:G117,$A$9:$A117,"１０％対象計"),IF($A118="１０％消費税計",ROUND(SUMIFS(G$9:G117,$A$9:$A117,"１０％対象計")/COUNTIF($A$9:$A117,"１０％対象計")*0.1,0)+$Q118,IF(A118="値引き",T118,IF($C118="","",IF($D118="","",ROUND(F118*$D118,0)+$Q118)))))))),"")</f>
        <v/>
      </c>
      <c r="H118" s="237" t="str">
        <f t="shared" si="4"/>
        <v/>
      </c>
      <c r="I118" s="235"/>
      <c r="J118" s="238" t="str">
        <f ca="1">IFERROR(IF($A118="非課税・不課税取引計",SUMIFS(J$9:J117,$N$9:$N117,"非・不")+$R118,IF(AND(A118="小計",COUNTIF($A$9:A117,"小計")&lt;1),SUM($J$9:J117)+R118,IF(AND(A118="小計",COUNTIF($A$9:A117,"小計")&gt;=1),SUM(OFFSET($J$8,LARGE($V$9:V117,1)+1,0,LARGE($V$9:V118,1)-LARGE($V$9:V117,1)-1,1))+R118,IF($A118="１０％対象計",SUMIFS(J$9:J117,$N$9:$N117,"")+$R118-SUMIFS(J$9:J117,$A$9:$A117,"非課税・不課税取引計")-SUMIFS(J$9:J117,$A$9:$A117,"小計")-SUMIFS(J$9:J117,$A$9:$A117,"１０％消費税計")-SUMIFS(J$9:J117,$A$9:$A117,"１０％対象計"),IF($A118="１０％消費税計",ROUND(SUMIFS(J$9:J117,$A$9:$A117,"１０％対象計")/COUNTIF($A$9:$A117,"１０％対象計")*0.1,0)+$R118,IF(A118="値引き",U118,IF($C118="","",IF($D118="","",ROUND(I118*$D118,0)+$R118)))))))),"")</f>
        <v/>
      </c>
      <c r="K118" s="239" t="str">
        <f t="shared" si="5"/>
        <v/>
      </c>
      <c r="L118" s="240" t="str">
        <f t="shared" si="6"/>
        <v/>
      </c>
      <c r="M118" s="234" t="str">
        <f ca="1">IFERROR(IF($A118="非課税・不課税取引計",SUMIFS(M$9:M117,$N$9:$N117,"非・不")+$S118,IF(AND(A118="小計",COUNTIF($A$9:A117,"小計")&lt;1),SUM($M$9:M117)+S118,IF(AND(A118="小計",COUNTIF($A$9:A117,"小計")&gt;=1),SUM(OFFSET($M$8,LARGE($V$9:V117,1)+1,0,LARGE($V$9:V118,1)-LARGE($V$9:V117,1)-1,1))+S118,IF($A118="１０％対象計",SUMIFS(M$9:M117,$N$9:$N117,"")+$S118-SUMIFS(M$9:M117,$A$9:$A117,"非課税・不課税取引計")-SUMIFS(M$9:M117,$A$9:$A117,"小計")-SUMIFS(M$9:M117,$A$9:$A117,"１０％消費税計")-SUMIFS(M$9:M117,$A$9:$A117,"１０％対象計"),IF($A118="１０％消費税計",ROUND(SUMIFS(M$9:M117,$A$9:$A117,"１０％対象計")/COUNTIF($A$9:$A117,"１０％対象計")*0.1,0)+$S118,IF(A118="値引き",E118-G118-J118+S118,IF($C118="","",IF($D118="","",E118-G118-J118+$S118)))))))),"")</f>
        <v/>
      </c>
      <c r="N118" s="241"/>
      <c r="O118" s="242"/>
      <c r="P118" s="248"/>
      <c r="Q118" s="249"/>
      <c r="R118" s="249"/>
      <c r="S118" s="250"/>
      <c r="T118" s="252"/>
      <c r="U118" s="253"/>
      <c r="V118" s="214" t="str">
        <f t="shared" si="7"/>
        <v/>
      </c>
    </row>
    <row r="119" spans="1:22" ht="19.899999999999999" customHeight="1">
      <c r="A119" s="230"/>
      <c r="B119" s="231"/>
      <c r="C119" s="232"/>
      <c r="D119" s="233"/>
      <c r="E119" s="247" t="str">
        <f ca="1">IFERROR(IF(A119="１０％対象計",SUMIFS($E$9:E118,$N$9:N118,""),IF(A119="非課税・不課税取引計",SUMIFS($E$9:E118,$N$9:N118,"非・不")+P119,IF(A119="8％(軽減)対象計",SUMIFS($E$9:E118,$N$9:N118,"※")+P119,IF(AND(A119="小計",COUNTIF($A$9:A118,"小計")&lt;1),SUM($E$9:E118)+P119,IF(AND(A119="小計",COUNTIF($A$9:A118,"小計")&gt;=1),SUM(OFFSET($E$8,LARGE($V$9:V118,1)+1,0,LARGE($V$9:V119,1)-LARGE($V$9:V118,1)-1,1))+P119,IF(A119="8％対象計",SUMIFS($E$9:E118,$N$9:N118,"")+P119-SUMIFS($E$9:E118,$A$9:A118,"非課税・不課税取引計")-SUMIFS($E$9:E118,$A$9:A118,"小計")-SUMIFS($E$9:E118,$A$9:A118,"8％消費税計")-SUMIFS($E$9:E118,$A$9:A118,"8％対象計")-SUMIFS($E$9:E118,$A$9:A118,"8％(軽減)消費税計")-SUMIFS($E$9:E118,$A$9:A118,"8％(軽減)対象計"),IF(A119="8％消費税計",ROUND(SUMIFS($E$9:E118,$A$9:A118,"8％(軽減)対象計")/COUNTIF($A$9:A118,"8％(軽減)対象計")*0.08,0)+P119,IF(A119="8％消費税計",ROUND(SUMIFS($E$9:E118,$A$9:A118,"8％対象計")/COUNTIF($A$9:A118,"8％対象計")*0.08,0)+P119,IF(AND(A119="値引き",C119="",D119=""),0+P119,IF(C119="","",IF(D119="","",ROUND(C119*D119,0)+P119))))))))))),"")</f>
        <v/>
      </c>
      <c r="F119" s="235"/>
      <c r="G119" s="236" t="str">
        <f ca="1">IFERROR(IF($A119="非課税・不課税取引計",SUMIFS(G$9:G118,$N$9:$N118,"非・不")+$Q119,IF(AND(A119="小計",COUNTIF($A$9:A118,"小計")&lt;1),SUM($G$9:G118)+Q119,IF(AND(A119="小計",COUNTIF($A$9:A118,"小計")&gt;=1),SUM(OFFSET($G$8,LARGE($V$9:V118,1)+1,0,LARGE($V$9:V119,1)-LARGE($V$9:V118,1)-1,1))+Q119,IF($A119="１０％対象計",SUMIFS(G$9:G118,$N$9:$N118,"")+$Q119-SUMIFS(G$9:G118,$A$9:$A118,"非課税・不課税取引計")-SUMIFS(G$9:G118,$A$9:$A118,"小計")-SUMIFS(G$9:G118,$A$9:$A118,"１０％消費税計")-SUMIFS(G$9:G118,$A$9:$A118,"１０％対象計"),IF($A119="１０％消費税計",ROUND(SUMIFS(G$9:G118,$A$9:$A118,"１０％対象計")/COUNTIF($A$9:$A118,"１０％対象計")*0.1,0)+$Q119,IF(A119="値引き",T119,IF($C119="","",IF($D119="","",ROUND(F119*$D119,0)+$Q119)))))))),"")</f>
        <v/>
      </c>
      <c r="H119" s="237" t="str">
        <f t="shared" si="4"/>
        <v/>
      </c>
      <c r="I119" s="235"/>
      <c r="J119" s="238" t="str">
        <f ca="1">IFERROR(IF($A119="非課税・不課税取引計",SUMIFS(J$9:J118,$N$9:$N118,"非・不")+$R119,IF(AND(A119="小計",COUNTIF($A$9:A118,"小計")&lt;1),SUM($J$9:J118)+R119,IF(AND(A119="小計",COUNTIF($A$9:A118,"小計")&gt;=1),SUM(OFFSET($J$8,LARGE($V$9:V118,1)+1,0,LARGE($V$9:V119,1)-LARGE($V$9:V118,1)-1,1))+R119,IF($A119="１０％対象計",SUMIFS(J$9:J118,$N$9:$N118,"")+$R119-SUMIFS(J$9:J118,$A$9:$A118,"非課税・不課税取引計")-SUMIFS(J$9:J118,$A$9:$A118,"小計")-SUMIFS(J$9:J118,$A$9:$A118,"１０％消費税計")-SUMIFS(J$9:J118,$A$9:$A118,"１０％対象計"),IF($A119="１０％消費税計",ROUND(SUMIFS(J$9:J118,$A$9:$A118,"１０％対象計")/COUNTIF($A$9:$A118,"１０％対象計")*0.1,0)+$R119,IF(A119="値引き",U119,IF($C119="","",IF($D119="","",ROUND(I119*$D119,0)+$R119)))))))),"")</f>
        <v/>
      </c>
      <c r="K119" s="239" t="str">
        <f t="shared" si="5"/>
        <v/>
      </c>
      <c r="L119" s="240" t="str">
        <f t="shared" si="6"/>
        <v/>
      </c>
      <c r="M119" s="234" t="str">
        <f ca="1">IFERROR(IF($A119="非課税・不課税取引計",SUMIFS(M$9:M118,$N$9:$N118,"非・不")+$S119,IF(AND(A119="小計",COUNTIF($A$9:A118,"小計")&lt;1),SUM($M$9:M118)+S119,IF(AND(A119="小計",COUNTIF($A$9:A118,"小計")&gt;=1),SUM(OFFSET($M$8,LARGE($V$9:V118,1)+1,0,LARGE($V$9:V119,1)-LARGE($V$9:V118,1)-1,1))+S119,IF($A119="１０％対象計",SUMIFS(M$9:M118,$N$9:$N118,"")+$S119-SUMIFS(M$9:M118,$A$9:$A118,"非課税・不課税取引計")-SUMIFS(M$9:M118,$A$9:$A118,"小計")-SUMIFS(M$9:M118,$A$9:$A118,"１０％消費税計")-SUMIFS(M$9:M118,$A$9:$A118,"１０％対象計"),IF($A119="１０％消費税計",ROUND(SUMIFS(M$9:M118,$A$9:$A118,"１０％対象計")/COUNTIF($A$9:$A118,"１０％対象計")*0.1,0)+$S119,IF(A119="値引き",E119-G119-J119+S119,IF($C119="","",IF($D119="","",E119-G119-J119+$S119)))))))),"")</f>
        <v/>
      </c>
      <c r="N119" s="241"/>
      <c r="O119" s="242"/>
      <c r="P119" s="248"/>
      <c r="Q119" s="249"/>
      <c r="R119" s="249"/>
      <c r="S119" s="250"/>
      <c r="T119" s="252"/>
      <c r="U119" s="253"/>
      <c r="V119" s="214" t="str">
        <f t="shared" si="7"/>
        <v/>
      </c>
    </row>
    <row r="120" spans="1:22" ht="19.899999999999999" customHeight="1">
      <c r="A120" s="230"/>
      <c r="B120" s="231"/>
      <c r="C120" s="232"/>
      <c r="D120" s="233"/>
      <c r="E120" s="247" t="str">
        <f ca="1">IFERROR(IF(A120="１０％対象計",SUMIFS($E$9:E119,$N$9:N119,""),IF(A120="非課税・不課税取引計",SUMIFS($E$9:E119,$N$9:N119,"非・不")+P120,IF(A120="8％(軽減)対象計",SUMIFS($E$9:E119,$N$9:N119,"※")+P120,IF(AND(A120="小計",COUNTIF($A$9:A119,"小計")&lt;1),SUM($E$9:E119)+P120,IF(AND(A120="小計",COUNTIF($A$9:A119,"小計")&gt;=1),SUM(OFFSET($E$8,LARGE($V$9:V119,1)+1,0,LARGE($V$9:V120,1)-LARGE($V$9:V119,1)-1,1))+P120,IF(A120="8％対象計",SUMIFS($E$9:E119,$N$9:N119,"")+P120-SUMIFS($E$9:E119,$A$9:A119,"非課税・不課税取引計")-SUMIFS($E$9:E119,$A$9:A119,"小計")-SUMIFS($E$9:E119,$A$9:A119,"8％消費税計")-SUMIFS($E$9:E119,$A$9:A119,"8％対象計")-SUMIFS($E$9:E119,$A$9:A119,"8％(軽減)消費税計")-SUMIFS($E$9:E119,$A$9:A119,"8％(軽減)対象計"),IF(A120="8％消費税計",ROUND(SUMIFS($E$9:E119,$A$9:A119,"8％(軽減)対象計")/COUNTIF($A$9:A119,"8％(軽減)対象計")*0.08,0)+P120,IF(A120="8％消費税計",ROUND(SUMIFS($E$9:E119,$A$9:A119,"8％対象計")/COUNTIF($A$9:A119,"8％対象計")*0.08,0)+P120,IF(AND(A120="値引き",C120="",D120=""),0+P120,IF(C120="","",IF(D120="","",ROUND(C120*D120,0)+P120))))))))))),"")</f>
        <v/>
      </c>
      <c r="F120" s="235"/>
      <c r="G120" s="236" t="str">
        <f ca="1">IFERROR(IF($A120="非課税・不課税取引計",SUMIFS(G$9:G119,$N$9:$N119,"非・不")+$Q120,IF(AND(A120="小計",COUNTIF($A$9:A119,"小計")&lt;1),SUM($G$9:G119)+Q120,IF(AND(A120="小計",COUNTIF($A$9:A119,"小計")&gt;=1),SUM(OFFSET($G$8,LARGE($V$9:V119,1)+1,0,LARGE($V$9:V120,1)-LARGE($V$9:V119,1)-1,1))+Q120,IF($A120="１０％対象計",SUMIFS(G$9:G119,$N$9:$N119,"")+$Q120-SUMIFS(G$9:G119,$A$9:$A119,"非課税・不課税取引計")-SUMIFS(G$9:G119,$A$9:$A119,"小計")-SUMIFS(G$9:G119,$A$9:$A119,"１０％消費税計")-SUMIFS(G$9:G119,$A$9:$A119,"１０％対象計"),IF($A120="１０％消費税計",ROUND(SUMIFS(G$9:G119,$A$9:$A119,"１０％対象計")/COUNTIF($A$9:$A119,"１０％対象計")*0.1,0)+$Q120,IF(A120="値引き",T120,IF($C120="","",IF($D120="","",ROUND(F120*$D120,0)+$Q120)))))))),"")</f>
        <v/>
      </c>
      <c r="H120" s="237" t="str">
        <f t="shared" si="4"/>
        <v/>
      </c>
      <c r="I120" s="235"/>
      <c r="J120" s="238" t="str">
        <f ca="1">IFERROR(IF($A120="非課税・不課税取引計",SUMIFS(J$9:J119,$N$9:$N119,"非・不")+$R120,IF(AND(A120="小計",COUNTIF($A$9:A119,"小計")&lt;1),SUM($J$9:J119)+R120,IF(AND(A120="小計",COUNTIF($A$9:A119,"小計")&gt;=1),SUM(OFFSET($J$8,LARGE($V$9:V119,1)+1,0,LARGE($V$9:V120,1)-LARGE($V$9:V119,1)-1,1))+R120,IF($A120="１０％対象計",SUMIFS(J$9:J119,$N$9:$N119,"")+$R120-SUMIFS(J$9:J119,$A$9:$A119,"非課税・不課税取引計")-SUMIFS(J$9:J119,$A$9:$A119,"小計")-SUMIFS(J$9:J119,$A$9:$A119,"１０％消費税計")-SUMIFS(J$9:J119,$A$9:$A119,"１０％対象計"),IF($A120="１０％消費税計",ROUND(SUMIFS(J$9:J119,$A$9:$A119,"１０％対象計")/COUNTIF($A$9:$A119,"１０％対象計")*0.1,0)+$R120,IF(A120="値引き",U120,IF($C120="","",IF($D120="","",ROUND(I120*$D120,0)+$R120)))))))),"")</f>
        <v/>
      </c>
      <c r="K120" s="239" t="str">
        <f t="shared" si="5"/>
        <v/>
      </c>
      <c r="L120" s="240" t="str">
        <f t="shared" si="6"/>
        <v/>
      </c>
      <c r="M120" s="234" t="str">
        <f ca="1">IFERROR(IF($A120="非課税・不課税取引計",SUMIFS(M$9:M119,$N$9:$N119,"非・不")+$S120,IF(AND(A120="小計",COUNTIF($A$9:A119,"小計")&lt;1),SUM($M$9:M119)+S120,IF(AND(A120="小計",COUNTIF($A$9:A119,"小計")&gt;=1),SUM(OFFSET($M$8,LARGE($V$9:V119,1)+1,0,LARGE($V$9:V120,1)-LARGE($V$9:V119,1)-1,1))+S120,IF($A120="１０％対象計",SUMIFS(M$9:M119,$N$9:$N119,"")+$S120-SUMIFS(M$9:M119,$A$9:$A119,"非課税・不課税取引計")-SUMIFS(M$9:M119,$A$9:$A119,"小計")-SUMIFS(M$9:M119,$A$9:$A119,"１０％消費税計")-SUMIFS(M$9:M119,$A$9:$A119,"１０％対象計"),IF($A120="１０％消費税計",ROUND(SUMIFS(M$9:M119,$A$9:$A119,"１０％対象計")/COUNTIF($A$9:$A119,"１０％対象計")*0.1,0)+$S120,IF(A120="値引き",E120-G120-J120+S120,IF($C120="","",IF($D120="","",E120-G120-J120+$S120)))))))),"")</f>
        <v/>
      </c>
      <c r="N120" s="241"/>
      <c r="O120" s="242"/>
      <c r="P120" s="248"/>
      <c r="Q120" s="249"/>
      <c r="R120" s="249"/>
      <c r="S120" s="250"/>
      <c r="T120" s="252"/>
      <c r="U120" s="253"/>
      <c r="V120" s="214" t="str">
        <f t="shared" si="7"/>
        <v/>
      </c>
    </row>
    <row r="121" spans="1:22" ht="19.899999999999999" customHeight="1">
      <c r="A121" s="230"/>
      <c r="B121" s="231"/>
      <c r="C121" s="232"/>
      <c r="D121" s="233"/>
      <c r="E121" s="247" t="str">
        <f ca="1">IFERROR(IF(A121="１０％対象計",SUMIFS($E$9:E120,$N$9:N120,""),IF(A121="非課税・不課税取引計",SUMIFS($E$9:E120,$N$9:N120,"非・不")+P121,IF(A121="8％(軽減)対象計",SUMIFS($E$9:E120,$N$9:N120,"※")+P121,IF(AND(A121="小計",COUNTIF($A$9:A120,"小計")&lt;1),SUM($E$9:E120)+P121,IF(AND(A121="小計",COUNTIF($A$9:A120,"小計")&gt;=1),SUM(OFFSET($E$8,LARGE($V$9:V120,1)+1,0,LARGE($V$9:V121,1)-LARGE($V$9:V120,1)-1,1))+P121,IF(A121="8％対象計",SUMIFS($E$9:E120,$N$9:N120,"")+P121-SUMIFS($E$9:E120,$A$9:A120,"非課税・不課税取引計")-SUMIFS($E$9:E120,$A$9:A120,"小計")-SUMIFS($E$9:E120,$A$9:A120,"8％消費税計")-SUMIFS($E$9:E120,$A$9:A120,"8％対象計")-SUMIFS($E$9:E120,$A$9:A120,"8％(軽減)消費税計")-SUMIFS($E$9:E120,$A$9:A120,"8％(軽減)対象計"),IF(A121="8％消費税計",ROUND(SUMIFS($E$9:E120,$A$9:A120,"8％(軽減)対象計")/COUNTIF($A$9:A120,"8％(軽減)対象計")*0.08,0)+P121,IF(A121="8％消費税計",ROUND(SUMIFS($E$9:E120,$A$9:A120,"8％対象計")/COUNTIF($A$9:A120,"8％対象計")*0.08,0)+P121,IF(AND(A121="値引き",C121="",D121=""),0+P121,IF(C121="","",IF(D121="","",ROUND(C121*D121,0)+P121))))))))))),"")</f>
        <v/>
      </c>
      <c r="F121" s="235"/>
      <c r="G121" s="236" t="str">
        <f ca="1">IFERROR(IF($A121="非課税・不課税取引計",SUMIFS(G$9:G120,$N$9:$N120,"非・不")+$Q121,IF(AND(A121="小計",COUNTIF($A$9:A120,"小計")&lt;1),SUM($G$9:G120)+Q121,IF(AND(A121="小計",COUNTIF($A$9:A120,"小計")&gt;=1),SUM(OFFSET($G$8,LARGE($V$9:V120,1)+1,0,LARGE($V$9:V121,1)-LARGE($V$9:V120,1)-1,1))+Q121,IF($A121="１０％対象計",SUMIFS(G$9:G120,$N$9:$N120,"")+$Q121-SUMIFS(G$9:G120,$A$9:$A120,"非課税・不課税取引計")-SUMIFS(G$9:G120,$A$9:$A120,"小計")-SUMIFS(G$9:G120,$A$9:$A120,"１０％消費税計")-SUMIFS(G$9:G120,$A$9:$A120,"１０％対象計"),IF($A121="１０％消費税計",ROUND(SUMIFS(G$9:G120,$A$9:$A120,"１０％対象計")/COUNTIF($A$9:$A120,"１０％対象計")*0.1,0)+$Q121,IF(A121="値引き",T121,IF($C121="","",IF($D121="","",ROUND(F121*$D121,0)+$Q121)))))))),"")</f>
        <v/>
      </c>
      <c r="H121" s="237" t="str">
        <f t="shared" si="4"/>
        <v/>
      </c>
      <c r="I121" s="235"/>
      <c r="J121" s="238" t="str">
        <f ca="1">IFERROR(IF($A121="非課税・不課税取引計",SUMIFS(J$9:J120,$N$9:$N120,"非・不")+$R121,IF(AND(A121="小計",COUNTIF($A$9:A120,"小計")&lt;1),SUM($J$9:J120)+R121,IF(AND(A121="小計",COUNTIF($A$9:A120,"小計")&gt;=1),SUM(OFFSET($J$8,LARGE($V$9:V120,1)+1,0,LARGE($V$9:V121,1)-LARGE($V$9:V120,1)-1,1))+R121,IF($A121="１０％対象計",SUMIFS(J$9:J120,$N$9:$N120,"")+$R121-SUMIFS(J$9:J120,$A$9:$A120,"非課税・不課税取引計")-SUMIFS(J$9:J120,$A$9:$A120,"小計")-SUMIFS(J$9:J120,$A$9:$A120,"１０％消費税計")-SUMIFS(J$9:J120,$A$9:$A120,"１０％対象計"),IF($A121="１０％消費税計",ROUND(SUMIFS(J$9:J120,$A$9:$A120,"１０％対象計")/COUNTIF($A$9:$A120,"１０％対象計")*0.1,0)+$R121,IF(A121="値引き",U121,IF($C121="","",IF($D121="","",ROUND(I121*$D121,0)+$R121)))))))),"")</f>
        <v/>
      </c>
      <c r="K121" s="239" t="str">
        <f t="shared" si="5"/>
        <v/>
      </c>
      <c r="L121" s="240" t="str">
        <f t="shared" si="6"/>
        <v/>
      </c>
      <c r="M121" s="234" t="str">
        <f ca="1">IFERROR(IF($A121="非課税・不課税取引計",SUMIFS(M$9:M120,$N$9:$N120,"非・不")+$S121,IF(AND(A121="小計",COUNTIF($A$9:A120,"小計")&lt;1),SUM($M$9:M120)+S121,IF(AND(A121="小計",COUNTIF($A$9:A120,"小計")&gt;=1),SUM(OFFSET($M$8,LARGE($V$9:V120,1)+1,0,LARGE($V$9:V121,1)-LARGE($V$9:V120,1)-1,1))+S121,IF($A121="１０％対象計",SUMIFS(M$9:M120,$N$9:$N120,"")+$S121-SUMIFS(M$9:M120,$A$9:$A120,"非課税・不課税取引計")-SUMIFS(M$9:M120,$A$9:$A120,"小計")-SUMIFS(M$9:M120,$A$9:$A120,"１０％消費税計")-SUMIFS(M$9:M120,$A$9:$A120,"１０％対象計"),IF($A121="１０％消費税計",ROUND(SUMIFS(M$9:M120,$A$9:$A120,"１０％対象計")/COUNTIF($A$9:$A120,"１０％対象計")*0.1,0)+$S121,IF(A121="値引き",E121-G121-J121+S121,IF($C121="","",IF($D121="","",E121-G121-J121+$S121)))))))),"")</f>
        <v/>
      </c>
      <c r="N121" s="241"/>
      <c r="O121" s="242"/>
      <c r="P121" s="248"/>
      <c r="Q121" s="249"/>
      <c r="R121" s="249"/>
      <c r="S121" s="250"/>
      <c r="T121" s="252"/>
      <c r="U121" s="253"/>
      <c r="V121" s="214" t="str">
        <f t="shared" si="7"/>
        <v/>
      </c>
    </row>
    <row r="122" spans="1:22" ht="19.899999999999999" customHeight="1">
      <c r="A122" s="230"/>
      <c r="B122" s="231"/>
      <c r="C122" s="232"/>
      <c r="D122" s="233"/>
      <c r="E122" s="247" t="str">
        <f ca="1">IFERROR(IF(A122="１０％対象計",SUMIFS($E$9:E121,$N$9:N121,""),IF(A122="非課税・不課税取引計",SUMIFS($E$9:E121,$N$9:N121,"非・不")+P122,IF(A122="8％(軽減)対象計",SUMIFS($E$9:E121,$N$9:N121,"※")+P122,IF(AND(A122="小計",COUNTIF($A$9:A121,"小計")&lt;1),SUM($E$9:E121)+P122,IF(AND(A122="小計",COUNTIF($A$9:A121,"小計")&gt;=1),SUM(OFFSET($E$8,LARGE($V$9:V121,1)+1,0,LARGE($V$9:V122,1)-LARGE($V$9:V121,1)-1,1))+P122,IF(A122="8％対象計",SUMIFS($E$9:E121,$N$9:N121,"")+P122-SUMIFS($E$9:E121,$A$9:A121,"非課税・不課税取引計")-SUMIFS($E$9:E121,$A$9:A121,"小計")-SUMIFS($E$9:E121,$A$9:A121,"8％消費税計")-SUMIFS($E$9:E121,$A$9:A121,"8％対象計")-SUMIFS($E$9:E121,$A$9:A121,"8％(軽減)消費税計")-SUMIFS($E$9:E121,$A$9:A121,"8％(軽減)対象計"),IF(A122="8％消費税計",ROUND(SUMIFS($E$9:E121,$A$9:A121,"8％(軽減)対象計")/COUNTIF($A$9:A121,"8％(軽減)対象計")*0.08,0)+P122,IF(A122="8％消費税計",ROUND(SUMIFS($E$9:E121,$A$9:A121,"8％対象計")/COUNTIF($A$9:A121,"8％対象計")*0.08,0)+P122,IF(AND(A122="値引き",C122="",D122=""),0+P122,IF(C122="","",IF(D122="","",ROUND(C122*D122,0)+P122))))))))))),"")</f>
        <v/>
      </c>
      <c r="F122" s="235"/>
      <c r="G122" s="236" t="str">
        <f ca="1">IFERROR(IF($A122="非課税・不課税取引計",SUMIFS(G$9:G121,$N$9:$N121,"非・不")+$Q122,IF(AND(A122="小計",COUNTIF($A$9:A121,"小計")&lt;1),SUM($G$9:G121)+Q122,IF(AND(A122="小計",COUNTIF($A$9:A121,"小計")&gt;=1),SUM(OFFSET($G$8,LARGE($V$9:V121,1)+1,0,LARGE($V$9:V122,1)-LARGE($V$9:V121,1)-1,1))+Q122,IF($A122="１０％対象計",SUMIFS(G$9:G121,$N$9:$N121,"")+$Q122-SUMIFS(G$9:G121,$A$9:$A121,"非課税・不課税取引計")-SUMIFS(G$9:G121,$A$9:$A121,"小計")-SUMIFS(G$9:G121,$A$9:$A121,"１０％消費税計")-SUMIFS(G$9:G121,$A$9:$A121,"１０％対象計"),IF($A122="１０％消費税計",ROUND(SUMIFS(G$9:G121,$A$9:$A121,"１０％対象計")/COUNTIF($A$9:$A121,"１０％対象計")*0.1,0)+$Q122,IF(A122="値引き",T122,IF($C122="","",IF($D122="","",ROUND(F122*$D122,0)+$Q122)))))))),"")</f>
        <v/>
      </c>
      <c r="H122" s="237" t="str">
        <f t="shared" si="4"/>
        <v/>
      </c>
      <c r="I122" s="235"/>
      <c r="J122" s="238" t="str">
        <f ca="1">IFERROR(IF($A122="非課税・不課税取引計",SUMIFS(J$9:J121,$N$9:$N121,"非・不")+$R122,IF(AND(A122="小計",COUNTIF($A$9:A121,"小計")&lt;1),SUM($J$9:J121)+R122,IF(AND(A122="小計",COUNTIF($A$9:A121,"小計")&gt;=1),SUM(OFFSET($J$8,LARGE($V$9:V121,1)+1,0,LARGE($V$9:V122,1)-LARGE($V$9:V121,1)-1,1))+R122,IF($A122="１０％対象計",SUMIFS(J$9:J121,$N$9:$N121,"")+$R122-SUMIFS(J$9:J121,$A$9:$A121,"非課税・不課税取引計")-SUMIFS(J$9:J121,$A$9:$A121,"小計")-SUMIFS(J$9:J121,$A$9:$A121,"１０％消費税計")-SUMIFS(J$9:J121,$A$9:$A121,"１０％対象計"),IF($A122="１０％消費税計",ROUND(SUMIFS(J$9:J121,$A$9:$A121,"１０％対象計")/COUNTIF($A$9:$A121,"１０％対象計")*0.1,0)+$R122,IF(A122="値引き",U122,IF($C122="","",IF($D122="","",ROUND(I122*$D122,0)+$R122)))))))),"")</f>
        <v/>
      </c>
      <c r="K122" s="239" t="str">
        <f t="shared" si="5"/>
        <v/>
      </c>
      <c r="L122" s="240" t="str">
        <f t="shared" si="6"/>
        <v/>
      </c>
      <c r="M122" s="234" t="str">
        <f ca="1">IFERROR(IF($A122="非課税・不課税取引計",SUMIFS(M$9:M121,$N$9:$N121,"非・不")+$S122,IF(AND(A122="小計",COUNTIF($A$9:A121,"小計")&lt;1),SUM($M$9:M121)+S122,IF(AND(A122="小計",COUNTIF($A$9:A121,"小計")&gt;=1),SUM(OFFSET($M$8,LARGE($V$9:V121,1)+1,0,LARGE($V$9:V122,1)-LARGE($V$9:V121,1)-1,1))+S122,IF($A122="１０％対象計",SUMIFS(M$9:M121,$N$9:$N121,"")+$S122-SUMIFS(M$9:M121,$A$9:$A121,"非課税・不課税取引計")-SUMIFS(M$9:M121,$A$9:$A121,"小計")-SUMIFS(M$9:M121,$A$9:$A121,"１０％消費税計")-SUMIFS(M$9:M121,$A$9:$A121,"１０％対象計"),IF($A122="１０％消費税計",ROUND(SUMIFS(M$9:M121,$A$9:$A121,"１０％対象計")/COUNTIF($A$9:$A121,"１０％対象計")*0.1,0)+$S122,IF(A122="値引き",E122-G122-J122+S122,IF($C122="","",IF($D122="","",E122-G122-J122+$S122)))))))),"")</f>
        <v/>
      </c>
      <c r="N122" s="241"/>
      <c r="O122" s="242"/>
      <c r="P122" s="248"/>
      <c r="Q122" s="249"/>
      <c r="R122" s="249"/>
      <c r="S122" s="250"/>
      <c r="T122" s="252"/>
      <c r="U122" s="253"/>
      <c r="V122" s="214" t="str">
        <f t="shared" si="7"/>
        <v/>
      </c>
    </row>
    <row r="123" spans="1:22" ht="19.899999999999999" customHeight="1">
      <c r="A123" s="230"/>
      <c r="B123" s="231"/>
      <c r="C123" s="232"/>
      <c r="D123" s="233"/>
      <c r="E123" s="247" t="str">
        <f ca="1">IFERROR(IF(A123="１０％対象計",SUMIFS($E$9:E122,$N$9:N122,""),IF(A123="非課税・不課税取引計",SUMIFS($E$9:E122,$N$9:N122,"非・不")+P123,IF(A123="8％(軽減)対象計",SUMIFS($E$9:E122,$N$9:N122,"※")+P123,IF(AND(A123="小計",COUNTIF($A$9:A122,"小計")&lt;1),SUM($E$9:E122)+P123,IF(AND(A123="小計",COUNTIF($A$9:A122,"小計")&gt;=1),SUM(OFFSET($E$8,LARGE($V$9:V122,1)+1,0,LARGE($V$9:V123,1)-LARGE($V$9:V122,1)-1,1))+P123,IF(A123="8％対象計",SUMIFS($E$9:E122,$N$9:N122,"")+P123-SUMIFS($E$9:E122,$A$9:A122,"非課税・不課税取引計")-SUMIFS($E$9:E122,$A$9:A122,"小計")-SUMIFS($E$9:E122,$A$9:A122,"8％消費税計")-SUMIFS($E$9:E122,$A$9:A122,"8％対象計")-SUMIFS($E$9:E122,$A$9:A122,"8％(軽減)消費税計")-SUMIFS($E$9:E122,$A$9:A122,"8％(軽減)対象計"),IF(A123="8％消費税計",ROUND(SUMIFS($E$9:E122,$A$9:A122,"8％(軽減)対象計")/COUNTIF($A$9:A122,"8％(軽減)対象計")*0.08,0)+P123,IF(A123="8％消費税計",ROUND(SUMIFS($E$9:E122,$A$9:A122,"8％対象計")/COUNTIF($A$9:A122,"8％対象計")*0.08,0)+P123,IF(AND(A123="値引き",C123="",D123=""),0+P123,IF(C123="","",IF(D123="","",ROUND(C123*D123,0)+P123))))))))))),"")</f>
        <v/>
      </c>
      <c r="F123" s="235"/>
      <c r="G123" s="236" t="str">
        <f ca="1">IFERROR(IF($A123="非課税・不課税取引計",SUMIFS(G$9:G122,$N$9:$N122,"非・不")+$Q123,IF(AND(A123="小計",COUNTIF($A$9:A122,"小計")&lt;1),SUM($G$9:G122)+Q123,IF(AND(A123="小計",COUNTIF($A$9:A122,"小計")&gt;=1),SUM(OFFSET($G$8,LARGE($V$9:V122,1)+1,0,LARGE($V$9:V123,1)-LARGE($V$9:V122,1)-1,1))+Q123,IF($A123="１０％対象計",SUMIFS(G$9:G122,$N$9:$N122,"")+$Q123-SUMIFS(G$9:G122,$A$9:$A122,"非課税・不課税取引計")-SUMIFS(G$9:G122,$A$9:$A122,"小計")-SUMIFS(G$9:G122,$A$9:$A122,"１０％消費税計")-SUMIFS(G$9:G122,$A$9:$A122,"１０％対象計"),IF($A123="１０％消費税計",ROUND(SUMIFS(G$9:G122,$A$9:$A122,"１０％対象計")/COUNTIF($A$9:$A122,"１０％対象計")*0.1,0)+$Q123,IF(A123="値引き",T123,IF($C123="","",IF($D123="","",ROUND(F123*$D123,0)+$Q123)))))))),"")</f>
        <v/>
      </c>
      <c r="H123" s="237" t="str">
        <f t="shared" si="4"/>
        <v/>
      </c>
      <c r="I123" s="235"/>
      <c r="J123" s="238" t="str">
        <f ca="1">IFERROR(IF($A123="非課税・不課税取引計",SUMIFS(J$9:J122,$N$9:$N122,"非・不")+$R123,IF(AND(A123="小計",COUNTIF($A$9:A122,"小計")&lt;1),SUM($J$9:J122)+R123,IF(AND(A123="小計",COUNTIF($A$9:A122,"小計")&gt;=1),SUM(OFFSET($J$8,LARGE($V$9:V122,1)+1,0,LARGE($V$9:V123,1)-LARGE($V$9:V122,1)-1,1))+R123,IF($A123="１０％対象計",SUMIFS(J$9:J122,$N$9:$N122,"")+$R123-SUMIFS(J$9:J122,$A$9:$A122,"非課税・不課税取引計")-SUMIFS(J$9:J122,$A$9:$A122,"小計")-SUMIFS(J$9:J122,$A$9:$A122,"１０％消費税計")-SUMIFS(J$9:J122,$A$9:$A122,"１０％対象計"),IF($A123="１０％消費税計",ROUND(SUMIFS(J$9:J122,$A$9:$A122,"１０％対象計")/COUNTIF($A$9:$A122,"１０％対象計")*0.1,0)+$R123,IF(A123="値引き",U123,IF($C123="","",IF($D123="","",ROUND(I123*$D123,0)+$R123)))))))),"")</f>
        <v/>
      </c>
      <c r="K123" s="239" t="str">
        <f t="shared" si="5"/>
        <v/>
      </c>
      <c r="L123" s="240" t="str">
        <f t="shared" si="6"/>
        <v/>
      </c>
      <c r="M123" s="234" t="str">
        <f ca="1">IFERROR(IF($A123="非課税・不課税取引計",SUMIFS(M$9:M122,$N$9:$N122,"非・不")+$S123,IF(AND(A123="小計",COUNTIF($A$9:A122,"小計")&lt;1),SUM($M$9:M122)+S123,IF(AND(A123="小計",COUNTIF($A$9:A122,"小計")&gt;=1),SUM(OFFSET($M$8,LARGE($V$9:V122,1)+1,0,LARGE($V$9:V123,1)-LARGE($V$9:V122,1)-1,1))+S123,IF($A123="１０％対象計",SUMIFS(M$9:M122,$N$9:$N122,"")+$S123-SUMIFS(M$9:M122,$A$9:$A122,"非課税・不課税取引計")-SUMIFS(M$9:M122,$A$9:$A122,"小計")-SUMIFS(M$9:M122,$A$9:$A122,"１０％消費税計")-SUMIFS(M$9:M122,$A$9:$A122,"１０％対象計"),IF($A123="１０％消費税計",ROUND(SUMIFS(M$9:M122,$A$9:$A122,"１０％対象計")/COUNTIF($A$9:$A122,"１０％対象計")*0.1,0)+$S123,IF(A123="値引き",E123-G123-J123+S123,IF($C123="","",IF($D123="","",E123-G123-J123+$S123)))))))),"")</f>
        <v/>
      </c>
      <c r="N123" s="241"/>
      <c r="O123" s="242"/>
      <c r="P123" s="248"/>
      <c r="Q123" s="249"/>
      <c r="R123" s="249"/>
      <c r="S123" s="250"/>
      <c r="T123" s="252"/>
      <c r="U123" s="253"/>
      <c r="V123" s="214" t="str">
        <f t="shared" si="7"/>
        <v/>
      </c>
    </row>
    <row r="124" spans="1:22" ht="19.899999999999999" customHeight="1">
      <c r="A124" s="230"/>
      <c r="B124" s="231"/>
      <c r="C124" s="232"/>
      <c r="D124" s="233"/>
      <c r="E124" s="247" t="str">
        <f ca="1">IFERROR(IF(A124="１０％対象計",SUMIFS($E$9:E123,$N$9:N123,""),IF(A124="非課税・不課税取引計",SUMIFS($E$9:E123,$N$9:N123,"非・不")+P124,IF(A124="8％(軽減)対象計",SUMIFS($E$9:E123,$N$9:N123,"※")+P124,IF(AND(A124="小計",COUNTIF($A$9:A123,"小計")&lt;1),SUM($E$9:E123)+P124,IF(AND(A124="小計",COUNTIF($A$9:A123,"小計")&gt;=1),SUM(OFFSET($E$8,LARGE($V$9:V123,1)+1,0,LARGE($V$9:V124,1)-LARGE($V$9:V123,1)-1,1))+P124,IF(A124="8％対象計",SUMIFS($E$9:E123,$N$9:N123,"")+P124-SUMIFS($E$9:E123,$A$9:A123,"非課税・不課税取引計")-SUMIFS($E$9:E123,$A$9:A123,"小計")-SUMIFS($E$9:E123,$A$9:A123,"8％消費税計")-SUMIFS($E$9:E123,$A$9:A123,"8％対象計")-SUMIFS($E$9:E123,$A$9:A123,"8％(軽減)消費税計")-SUMIFS($E$9:E123,$A$9:A123,"8％(軽減)対象計"),IF(A124="8％消費税計",ROUND(SUMIFS($E$9:E123,$A$9:A123,"8％(軽減)対象計")/COUNTIF($A$9:A123,"8％(軽減)対象計")*0.08,0)+P124,IF(A124="8％消費税計",ROUND(SUMIFS($E$9:E123,$A$9:A123,"8％対象計")/COUNTIF($A$9:A123,"8％対象計")*0.08,0)+P124,IF(AND(A124="値引き",C124="",D124=""),0+P124,IF(C124="","",IF(D124="","",ROUND(C124*D124,0)+P124))))))))))),"")</f>
        <v/>
      </c>
      <c r="F124" s="235"/>
      <c r="G124" s="236" t="str">
        <f ca="1">IFERROR(IF($A124="非課税・不課税取引計",SUMIFS(G$9:G123,$N$9:$N123,"非・不")+$Q124,IF(AND(A124="小計",COUNTIF($A$9:A123,"小計")&lt;1),SUM($G$9:G123)+Q124,IF(AND(A124="小計",COUNTIF($A$9:A123,"小計")&gt;=1),SUM(OFFSET($G$8,LARGE($V$9:V123,1)+1,0,LARGE($V$9:V124,1)-LARGE($V$9:V123,1)-1,1))+Q124,IF($A124="１０％対象計",SUMIFS(G$9:G123,$N$9:$N123,"")+$Q124-SUMIFS(G$9:G123,$A$9:$A123,"非課税・不課税取引計")-SUMIFS(G$9:G123,$A$9:$A123,"小計")-SUMIFS(G$9:G123,$A$9:$A123,"１０％消費税計")-SUMIFS(G$9:G123,$A$9:$A123,"１０％対象計"),IF($A124="１０％消費税計",ROUND(SUMIFS(G$9:G123,$A$9:$A123,"１０％対象計")/COUNTIF($A$9:$A123,"１０％対象計")*0.1,0)+$Q124,IF(A124="値引き",T124,IF($C124="","",IF($D124="","",ROUND(F124*$D124,0)+$Q124)))))))),"")</f>
        <v/>
      </c>
      <c r="H124" s="237" t="str">
        <f t="shared" si="4"/>
        <v/>
      </c>
      <c r="I124" s="235"/>
      <c r="J124" s="238" t="str">
        <f ca="1">IFERROR(IF($A124="非課税・不課税取引計",SUMIFS(J$9:J123,$N$9:$N123,"非・不")+$R124,IF(AND(A124="小計",COUNTIF($A$9:A123,"小計")&lt;1),SUM($J$9:J123)+R124,IF(AND(A124="小計",COUNTIF($A$9:A123,"小計")&gt;=1),SUM(OFFSET($J$8,LARGE($V$9:V123,1)+1,0,LARGE($V$9:V124,1)-LARGE($V$9:V123,1)-1,1))+R124,IF($A124="１０％対象計",SUMIFS(J$9:J123,$N$9:$N123,"")+$R124-SUMIFS(J$9:J123,$A$9:$A123,"非課税・不課税取引計")-SUMIFS(J$9:J123,$A$9:$A123,"小計")-SUMIFS(J$9:J123,$A$9:$A123,"１０％消費税計")-SUMIFS(J$9:J123,$A$9:$A123,"１０％対象計"),IF($A124="１０％消費税計",ROUND(SUMIFS(J$9:J123,$A$9:$A123,"１０％対象計")/COUNTIF($A$9:$A123,"１０％対象計")*0.1,0)+$R124,IF(A124="値引き",U124,IF($C124="","",IF($D124="","",ROUND(I124*$D124,0)+$R124)))))))),"")</f>
        <v/>
      </c>
      <c r="K124" s="239" t="str">
        <f t="shared" si="5"/>
        <v/>
      </c>
      <c r="L124" s="240" t="str">
        <f t="shared" si="6"/>
        <v/>
      </c>
      <c r="M124" s="234" t="str">
        <f ca="1">IFERROR(IF($A124="非課税・不課税取引計",SUMIFS(M$9:M123,$N$9:$N123,"非・不")+$S124,IF(AND(A124="小計",COUNTIF($A$9:A123,"小計")&lt;1),SUM($M$9:M123)+S124,IF(AND(A124="小計",COUNTIF($A$9:A123,"小計")&gt;=1),SUM(OFFSET($M$8,LARGE($V$9:V123,1)+1,0,LARGE($V$9:V124,1)-LARGE($V$9:V123,1)-1,1))+S124,IF($A124="１０％対象計",SUMIFS(M$9:M123,$N$9:$N123,"")+$S124-SUMIFS(M$9:M123,$A$9:$A123,"非課税・不課税取引計")-SUMIFS(M$9:M123,$A$9:$A123,"小計")-SUMIFS(M$9:M123,$A$9:$A123,"１０％消費税計")-SUMIFS(M$9:M123,$A$9:$A123,"１０％対象計"),IF($A124="１０％消費税計",ROUND(SUMIFS(M$9:M123,$A$9:$A123,"１０％対象計")/COUNTIF($A$9:$A123,"１０％対象計")*0.1,0)+$S124,IF(A124="値引き",E124-G124-J124+S124,IF($C124="","",IF($D124="","",E124-G124-J124+$S124)))))))),"")</f>
        <v/>
      </c>
      <c r="N124" s="241"/>
      <c r="O124" s="242"/>
      <c r="P124" s="248"/>
      <c r="Q124" s="249"/>
      <c r="R124" s="249"/>
      <c r="S124" s="250"/>
      <c r="T124" s="252"/>
      <c r="U124" s="253"/>
      <c r="V124" s="214" t="str">
        <f t="shared" si="7"/>
        <v/>
      </c>
    </row>
    <row r="125" spans="1:22" ht="19.899999999999999" customHeight="1">
      <c r="A125" s="230"/>
      <c r="B125" s="231"/>
      <c r="C125" s="232"/>
      <c r="D125" s="233"/>
      <c r="E125" s="247" t="str">
        <f ca="1">IFERROR(IF(A125="１０％対象計",SUMIFS($E$9:E124,$N$9:N124,""),IF(A125="非課税・不課税取引計",SUMIFS($E$9:E124,$N$9:N124,"非・不")+P125,IF(A125="8％(軽減)対象計",SUMIFS($E$9:E124,$N$9:N124,"※")+P125,IF(AND(A125="小計",COUNTIF($A$9:A124,"小計")&lt;1),SUM($E$9:E124)+P125,IF(AND(A125="小計",COUNTIF($A$9:A124,"小計")&gt;=1),SUM(OFFSET($E$8,LARGE($V$9:V124,1)+1,0,LARGE($V$9:V125,1)-LARGE($V$9:V124,1)-1,1))+P125,IF(A125="8％対象計",SUMIFS($E$9:E124,$N$9:N124,"")+P125-SUMIFS($E$9:E124,$A$9:A124,"非課税・不課税取引計")-SUMIFS($E$9:E124,$A$9:A124,"小計")-SUMIFS($E$9:E124,$A$9:A124,"8％消費税計")-SUMIFS($E$9:E124,$A$9:A124,"8％対象計")-SUMIFS($E$9:E124,$A$9:A124,"8％(軽減)消費税計")-SUMIFS($E$9:E124,$A$9:A124,"8％(軽減)対象計"),IF(A125="8％消費税計",ROUND(SUMIFS($E$9:E124,$A$9:A124,"8％(軽減)対象計")/COUNTIF($A$9:A124,"8％(軽減)対象計")*0.08,0)+P125,IF(A125="8％消費税計",ROUND(SUMIFS($E$9:E124,$A$9:A124,"8％対象計")/COUNTIF($A$9:A124,"8％対象計")*0.08,0)+P125,IF(AND(A125="値引き",C125="",D125=""),0+P125,IF(C125="","",IF(D125="","",ROUND(C125*D125,0)+P125))))))))))),"")</f>
        <v/>
      </c>
      <c r="F125" s="235"/>
      <c r="G125" s="236" t="str">
        <f ca="1">IFERROR(IF($A125="非課税・不課税取引計",SUMIFS(G$9:G124,$N$9:$N124,"非・不")+$Q125,IF(AND(A125="小計",COUNTIF($A$9:A124,"小計")&lt;1),SUM($G$9:G124)+Q125,IF(AND(A125="小計",COUNTIF($A$9:A124,"小計")&gt;=1),SUM(OFFSET($G$8,LARGE($V$9:V124,1)+1,0,LARGE($V$9:V125,1)-LARGE($V$9:V124,1)-1,1))+Q125,IF($A125="１０％対象計",SUMIFS(G$9:G124,$N$9:$N124,"")+$Q125-SUMIFS(G$9:G124,$A$9:$A124,"非課税・不課税取引計")-SUMIFS(G$9:G124,$A$9:$A124,"小計")-SUMIFS(G$9:G124,$A$9:$A124,"１０％消費税計")-SUMIFS(G$9:G124,$A$9:$A124,"１０％対象計"),IF($A125="１０％消費税計",ROUND(SUMIFS(G$9:G124,$A$9:$A124,"１０％対象計")/COUNTIF($A$9:$A124,"１０％対象計")*0.1,0)+$Q125,IF(A125="値引き",T125,IF($C125="","",IF($D125="","",ROUND(F125*$D125,0)+$Q125)))))))),"")</f>
        <v/>
      </c>
      <c r="H125" s="237" t="str">
        <f t="shared" si="4"/>
        <v/>
      </c>
      <c r="I125" s="235"/>
      <c r="J125" s="238" t="str">
        <f ca="1">IFERROR(IF($A125="非課税・不課税取引計",SUMIFS(J$9:J124,$N$9:$N124,"非・不")+$R125,IF(AND(A125="小計",COUNTIF($A$9:A124,"小計")&lt;1),SUM($J$9:J124)+R125,IF(AND(A125="小計",COUNTIF($A$9:A124,"小計")&gt;=1),SUM(OFFSET($J$8,LARGE($V$9:V124,1)+1,0,LARGE($V$9:V125,1)-LARGE($V$9:V124,1)-1,1))+R125,IF($A125="１０％対象計",SUMIFS(J$9:J124,$N$9:$N124,"")+$R125-SUMIFS(J$9:J124,$A$9:$A124,"非課税・不課税取引計")-SUMIFS(J$9:J124,$A$9:$A124,"小計")-SUMIFS(J$9:J124,$A$9:$A124,"１０％消費税計")-SUMIFS(J$9:J124,$A$9:$A124,"１０％対象計"),IF($A125="１０％消費税計",ROUND(SUMIFS(J$9:J124,$A$9:$A124,"１０％対象計")/COUNTIF($A$9:$A124,"１０％対象計")*0.1,0)+$R125,IF(A125="値引き",U125,IF($C125="","",IF($D125="","",ROUND(I125*$D125,0)+$R125)))))))),"")</f>
        <v/>
      </c>
      <c r="K125" s="239" t="str">
        <f t="shared" si="5"/>
        <v/>
      </c>
      <c r="L125" s="240" t="str">
        <f t="shared" si="6"/>
        <v/>
      </c>
      <c r="M125" s="234" t="str">
        <f ca="1">IFERROR(IF($A125="非課税・不課税取引計",SUMIFS(M$9:M124,$N$9:$N124,"非・不")+$S125,IF(AND(A125="小計",COUNTIF($A$9:A124,"小計")&lt;1),SUM($M$9:M124)+S125,IF(AND(A125="小計",COUNTIF($A$9:A124,"小計")&gt;=1),SUM(OFFSET($M$8,LARGE($V$9:V124,1)+1,0,LARGE($V$9:V125,1)-LARGE($V$9:V124,1)-1,1))+S125,IF($A125="１０％対象計",SUMIFS(M$9:M124,$N$9:$N124,"")+$S125-SUMIFS(M$9:M124,$A$9:$A124,"非課税・不課税取引計")-SUMIFS(M$9:M124,$A$9:$A124,"小計")-SUMIFS(M$9:M124,$A$9:$A124,"１０％消費税計")-SUMIFS(M$9:M124,$A$9:$A124,"１０％対象計"),IF($A125="１０％消費税計",ROUND(SUMIFS(M$9:M124,$A$9:$A124,"１０％対象計")/COUNTIF($A$9:$A124,"１０％対象計")*0.1,0)+$S125,IF(A125="値引き",E125-G125-J125+S125,IF($C125="","",IF($D125="","",E125-G125-J125+$S125)))))))),"")</f>
        <v/>
      </c>
      <c r="N125" s="241"/>
      <c r="O125" s="242"/>
      <c r="P125" s="248"/>
      <c r="Q125" s="249"/>
      <c r="R125" s="249"/>
      <c r="S125" s="250"/>
      <c r="T125" s="252"/>
      <c r="U125" s="253"/>
      <c r="V125" s="214" t="str">
        <f t="shared" si="7"/>
        <v/>
      </c>
    </row>
    <row r="126" spans="1:22" ht="19.899999999999999" customHeight="1">
      <c r="A126" s="230"/>
      <c r="B126" s="231"/>
      <c r="C126" s="232"/>
      <c r="D126" s="233"/>
      <c r="E126" s="247" t="str">
        <f ca="1">IFERROR(IF(A126="１０％対象計",SUMIFS($E$9:E125,$N$9:N125,""),IF(A126="非課税・不課税取引計",SUMIFS($E$9:E125,$N$9:N125,"非・不")+P126,IF(A126="8％(軽減)対象計",SUMIFS($E$9:E125,$N$9:N125,"※")+P126,IF(AND(A126="小計",COUNTIF($A$9:A125,"小計")&lt;1),SUM($E$9:E125)+P126,IF(AND(A126="小計",COUNTIF($A$9:A125,"小計")&gt;=1),SUM(OFFSET($E$8,LARGE($V$9:V125,1)+1,0,LARGE($V$9:V126,1)-LARGE($V$9:V125,1)-1,1))+P126,IF(A126="8％対象計",SUMIFS($E$9:E125,$N$9:N125,"")+P126-SUMIFS($E$9:E125,$A$9:A125,"非課税・不課税取引計")-SUMIFS($E$9:E125,$A$9:A125,"小計")-SUMIFS($E$9:E125,$A$9:A125,"8％消費税計")-SUMIFS($E$9:E125,$A$9:A125,"8％対象計")-SUMIFS($E$9:E125,$A$9:A125,"8％(軽減)消費税計")-SUMIFS($E$9:E125,$A$9:A125,"8％(軽減)対象計"),IF(A126="8％消費税計",ROUND(SUMIFS($E$9:E125,$A$9:A125,"8％(軽減)対象計")/COUNTIF($A$9:A125,"8％(軽減)対象計")*0.08,0)+P126,IF(A126="8％消費税計",ROUND(SUMIFS($E$9:E125,$A$9:A125,"8％対象計")/COUNTIF($A$9:A125,"8％対象計")*0.08,0)+P126,IF(AND(A126="値引き",C126="",D126=""),0+P126,IF(C126="","",IF(D126="","",ROUND(C126*D126,0)+P126))))))))))),"")</f>
        <v/>
      </c>
      <c r="F126" s="235"/>
      <c r="G126" s="236" t="str">
        <f ca="1">IFERROR(IF($A126="非課税・不課税取引計",SUMIFS(G$9:G125,$N$9:$N125,"非・不")+$Q126,IF(AND(A126="小計",COUNTIF($A$9:A125,"小計")&lt;1),SUM($G$9:G125)+Q126,IF(AND(A126="小計",COUNTIF($A$9:A125,"小計")&gt;=1),SUM(OFFSET($G$8,LARGE($V$9:V125,1)+1,0,LARGE($V$9:V126,1)-LARGE($V$9:V125,1)-1,1))+Q126,IF($A126="１０％対象計",SUMIFS(G$9:G125,$N$9:$N125,"")+$Q126-SUMIFS(G$9:G125,$A$9:$A125,"非課税・不課税取引計")-SUMIFS(G$9:G125,$A$9:$A125,"小計")-SUMIFS(G$9:G125,$A$9:$A125,"１０％消費税計")-SUMIFS(G$9:G125,$A$9:$A125,"１０％対象計"),IF($A126="１０％消費税計",ROUND(SUMIFS(G$9:G125,$A$9:$A125,"１０％対象計")/COUNTIF($A$9:$A125,"１０％対象計")*0.1,0)+$Q126,IF(A126="値引き",T126,IF($C126="","",IF($D126="","",ROUND(F126*$D126,0)+$Q126)))))))),"")</f>
        <v/>
      </c>
      <c r="H126" s="237" t="str">
        <f t="shared" si="4"/>
        <v/>
      </c>
      <c r="I126" s="235"/>
      <c r="J126" s="238" t="str">
        <f ca="1">IFERROR(IF($A126="非課税・不課税取引計",SUMIFS(J$9:J125,$N$9:$N125,"非・不")+$R126,IF(AND(A126="小計",COUNTIF($A$9:A125,"小計")&lt;1),SUM($J$9:J125)+R126,IF(AND(A126="小計",COUNTIF($A$9:A125,"小計")&gt;=1),SUM(OFFSET($J$8,LARGE($V$9:V125,1)+1,0,LARGE($V$9:V126,1)-LARGE($V$9:V125,1)-1,1))+R126,IF($A126="１０％対象計",SUMIFS(J$9:J125,$N$9:$N125,"")+$R126-SUMIFS(J$9:J125,$A$9:$A125,"非課税・不課税取引計")-SUMIFS(J$9:J125,$A$9:$A125,"小計")-SUMIFS(J$9:J125,$A$9:$A125,"１０％消費税計")-SUMIFS(J$9:J125,$A$9:$A125,"１０％対象計"),IF($A126="１０％消費税計",ROUND(SUMIFS(J$9:J125,$A$9:$A125,"１０％対象計")/COUNTIF($A$9:$A125,"１０％対象計")*0.1,0)+$R126,IF(A126="値引き",U126,IF($C126="","",IF($D126="","",ROUND(I126*$D126,0)+$R126)))))))),"")</f>
        <v/>
      </c>
      <c r="K126" s="239" t="str">
        <f t="shared" si="5"/>
        <v/>
      </c>
      <c r="L126" s="240" t="str">
        <f t="shared" si="6"/>
        <v/>
      </c>
      <c r="M126" s="234" t="str">
        <f ca="1">IFERROR(IF($A126="非課税・不課税取引計",SUMIFS(M$9:M125,$N$9:$N125,"非・不")+$S126,IF(AND(A126="小計",COUNTIF($A$9:A125,"小計")&lt;1),SUM($M$9:M125)+S126,IF(AND(A126="小計",COUNTIF($A$9:A125,"小計")&gt;=1),SUM(OFFSET($M$8,LARGE($V$9:V125,1)+1,0,LARGE($V$9:V126,1)-LARGE($V$9:V125,1)-1,1))+S126,IF($A126="１０％対象計",SUMIFS(M$9:M125,$N$9:$N125,"")+$S126-SUMIFS(M$9:M125,$A$9:$A125,"非課税・不課税取引計")-SUMIFS(M$9:M125,$A$9:$A125,"小計")-SUMIFS(M$9:M125,$A$9:$A125,"１０％消費税計")-SUMIFS(M$9:M125,$A$9:$A125,"１０％対象計"),IF($A126="１０％消費税計",ROUND(SUMIFS(M$9:M125,$A$9:$A125,"１０％対象計")/COUNTIF($A$9:$A125,"１０％対象計")*0.1,0)+$S126,IF(A126="値引き",E126-G126-J126+S126,IF($C126="","",IF($D126="","",E126-G126-J126+$S126)))))))),"")</f>
        <v/>
      </c>
      <c r="N126" s="241"/>
      <c r="O126" s="242"/>
      <c r="P126" s="248"/>
      <c r="Q126" s="249"/>
      <c r="R126" s="249"/>
      <c r="S126" s="250"/>
      <c r="T126" s="252"/>
      <c r="U126" s="253"/>
      <c r="V126" s="214" t="str">
        <f t="shared" si="7"/>
        <v/>
      </c>
    </row>
    <row r="127" spans="1:22" ht="19.899999999999999" customHeight="1">
      <c r="A127" s="230"/>
      <c r="B127" s="231"/>
      <c r="C127" s="232"/>
      <c r="D127" s="233"/>
      <c r="E127" s="247" t="str">
        <f ca="1">IFERROR(IF(A127="１０％対象計",SUMIFS($E$9:E126,$N$9:N126,""),IF(A127="非課税・不課税取引計",SUMIFS($E$9:E126,$N$9:N126,"非・不")+P127,IF(A127="8％(軽減)対象計",SUMIFS($E$9:E126,$N$9:N126,"※")+P127,IF(AND(A127="小計",COUNTIF($A$9:A126,"小計")&lt;1),SUM($E$9:E126)+P127,IF(AND(A127="小計",COUNTIF($A$9:A126,"小計")&gt;=1),SUM(OFFSET($E$8,LARGE($V$9:V126,1)+1,0,LARGE($V$9:V127,1)-LARGE($V$9:V126,1)-1,1))+P127,IF(A127="8％対象計",SUMIFS($E$9:E126,$N$9:N126,"")+P127-SUMIFS($E$9:E126,$A$9:A126,"非課税・不課税取引計")-SUMIFS($E$9:E126,$A$9:A126,"小計")-SUMIFS($E$9:E126,$A$9:A126,"8％消費税計")-SUMIFS($E$9:E126,$A$9:A126,"8％対象計")-SUMIFS($E$9:E126,$A$9:A126,"8％(軽減)消費税計")-SUMIFS($E$9:E126,$A$9:A126,"8％(軽減)対象計"),IF(A127="8％消費税計",ROUND(SUMIFS($E$9:E126,$A$9:A126,"8％(軽減)対象計")/COUNTIF($A$9:A126,"8％(軽減)対象計")*0.08,0)+P127,IF(A127="8％消費税計",ROUND(SUMIFS($E$9:E126,$A$9:A126,"8％対象計")/COUNTIF($A$9:A126,"8％対象計")*0.08,0)+P127,IF(AND(A127="値引き",C127="",D127=""),0+P127,IF(C127="","",IF(D127="","",ROUND(C127*D127,0)+P127))))))))))),"")</f>
        <v/>
      </c>
      <c r="F127" s="235"/>
      <c r="G127" s="236" t="str">
        <f ca="1">IFERROR(IF($A127="非課税・不課税取引計",SUMIFS(G$9:G126,$N$9:$N126,"非・不")+$Q127,IF(AND(A127="小計",COUNTIF($A$9:A126,"小計")&lt;1),SUM($G$9:G126)+Q127,IF(AND(A127="小計",COUNTIF($A$9:A126,"小計")&gt;=1),SUM(OFFSET($G$8,LARGE($V$9:V126,1)+1,0,LARGE($V$9:V127,1)-LARGE($V$9:V126,1)-1,1))+Q127,IF($A127="１０％対象計",SUMIFS(G$9:G126,$N$9:$N126,"")+$Q127-SUMIFS(G$9:G126,$A$9:$A126,"非課税・不課税取引計")-SUMIFS(G$9:G126,$A$9:$A126,"小計")-SUMIFS(G$9:G126,$A$9:$A126,"１０％消費税計")-SUMIFS(G$9:G126,$A$9:$A126,"１０％対象計"),IF($A127="１０％消費税計",ROUND(SUMIFS(G$9:G126,$A$9:$A126,"１０％対象計")/COUNTIF($A$9:$A126,"１０％対象計")*0.1,0)+$Q127,IF(A127="値引き",T127,IF($C127="","",IF($D127="","",ROUND(F127*$D127,0)+$Q127)))))))),"")</f>
        <v/>
      </c>
      <c r="H127" s="237" t="str">
        <f t="shared" si="4"/>
        <v/>
      </c>
      <c r="I127" s="235"/>
      <c r="J127" s="238" t="str">
        <f ca="1">IFERROR(IF($A127="非課税・不課税取引計",SUMIFS(J$9:J126,$N$9:$N126,"非・不")+$R127,IF(AND(A127="小計",COUNTIF($A$9:A126,"小計")&lt;1),SUM($J$9:J126)+R127,IF(AND(A127="小計",COUNTIF($A$9:A126,"小計")&gt;=1),SUM(OFFSET($J$8,LARGE($V$9:V126,1)+1,0,LARGE($V$9:V127,1)-LARGE($V$9:V126,1)-1,1))+R127,IF($A127="１０％対象計",SUMIFS(J$9:J126,$N$9:$N126,"")+$R127-SUMIFS(J$9:J126,$A$9:$A126,"非課税・不課税取引計")-SUMIFS(J$9:J126,$A$9:$A126,"小計")-SUMIFS(J$9:J126,$A$9:$A126,"１０％消費税計")-SUMIFS(J$9:J126,$A$9:$A126,"１０％対象計"),IF($A127="１０％消費税計",ROUND(SUMIFS(J$9:J126,$A$9:$A126,"１０％対象計")/COUNTIF($A$9:$A126,"１０％対象計")*0.1,0)+$R127,IF(A127="値引き",U127,IF($C127="","",IF($D127="","",ROUND(I127*$D127,0)+$R127)))))))),"")</f>
        <v/>
      </c>
      <c r="K127" s="239" t="str">
        <f t="shared" si="5"/>
        <v/>
      </c>
      <c r="L127" s="240" t="str">
        <f t="shared" si="6"/>
        <v/>
      </c>
      <c r="M127" s="234" t="str">
        <f ca="1">IFERROR(IF($A127="非課税・不課税取引計",SUMIFS(M$9:M126,$N$9:$N126,"非・不")+$S127,IF(AND(A127="小計",COUNTIF($A$9:A126,"小計")&lt;1),SUM($M$9:M126)+S127,IF(AND(A127="小計",COUNTIF($A$9:A126,"小計")&gt;=1),SUM(OFFSET($M$8,LARGE($V$9:V126,1)+1,0,LARGE($V$9:V127,1)-LARGE($V$9:V126,1)-1,1))+S127,IF($A127="１０％対象計",SUMIFS(M$9:M126,$N$9:$N126,"")+$S127-SUMIFS(M$9:M126,$A$9:$A126,"非課税・不課税取引計")-SUMIFS(M$9:M126,$A$9:$A126,"小計")-SUMIFS(M$9:M126,$A$9:$A126,"１０％消費税計")-SUMIFS(M$9:M126,$A$9:$A126,"１０％対象計"),IF($A127="１０％消費税計",ROUND(SUMIFS(M$9:M126,$A$9:$A126,"１０％対象計")/COUNTIF($A$9:$A126,"１０％対象計")*0.1,0)+$S127,IF(A127="値引き",E127-G127-J127+S127,IF($C127="","",IF($D127="","",E127-G127-J127+$S127)))))))),"")</f>
        <v/>
      </c>
      <c r="N127" s="241"/>
      <c r="O127" s="242"/>
      <c r="P127" s="248"/>
      <c r="Q127" s="249"/>
      <c r="R127" s="249"/>
      <c r="S127" s="250"/>
      <c r="T127" s="252"/>
      <c r="U127" s="253"/>
      <c r="V127" s="214" t="str">
        <f t="shared" si="7"/>
        <v/>
      </c>
    </row>
    <row r="128" spans="1:22" ht="19.899999999999999" customHeight="1">
      <c r="A128" s="230"/>
      <c r="B128" s="231"/>
      <c r="C128" s="232"/>
      <c r="D128" s="233"/>
      <c r="E128" s="247" t="str">
        <f ca="1">IFERROR(IF(A128="１０％対象計",SUMIFS($E$9:E127,$N$9:N127,""),IF(A128="非課税・不課税取引計",SUMIFS($E$9:E127,$N$9:N127,"非・不")+P128,IF(A128="8％(軽減)対象計",SUMIFS($E$9:E127,$N$9:N127,"※")+P128,IF(AND(A128="小計",COUNTIF($A$9:A127,"小計")&lt;1),SUM($E$9:E127)+P128,IF(AND(A128="小計",COUNTIF($A$9:A127,"小計")&gt;=1),SUM(OFFSET($E$8,LARGE($V$9:V127,1)+1,0,LARGE($V$9:V128,1)-LARGE($V$9:V127,1)-1,1))+P128,IF(A128="8％対象計",SUMIFS($E$9:E127,$N$9:N127,"")+P128-SUMIFS($E$9:E127,$A$9:A127,"非課税・不課税取引計")-SUMIFS($E$9:E127,$A$9:A127,"小計")-SUMIFS($E$9:E127,$A$9:A127,"8％消費税計")-SUMIFS($E$9:E127,$A$9:A127,"8％対象計")-SUMIFS($E$9:E127,$A$9:A127,"8％(軽減)消費税計")-SUMIFS($E$9:E127,$A$9:A127,"8％(軽減)対象計"),IF(A128="8％消費税計",ROUND(SUMIFS($E$9:E127,$A$9:A127,"8％(軽減)対象計")/COUNTIF($A$9:A127,"8％(軽減)対象計")*0.08,0)+P128,IF(A128="8％消費税計",ROUND(SUMIFS($E$9:E127,$A$9:A127,"8％対象計")/COUNTIF($A$9:A127,"8％対象計")*0.08,0)+P128,IF(AND(A128="値引き",C128="",D128=""),0+P128,IF(C128="","",IF(D128="","",ROUND(C128*D128,0)+P128))))))))))),"")</f>
        <v/>
      </c>
      <c r="F128" s="235"/>
      <c r="G128" s="236" t="str">
        <f ca="1">IFERROR(IF($A128="非課税・不課税取引計",SUMIFS(G$9:G127,$N$9:$N127,"非・不")+$Q128,IF(AND(A128="小計",COUNTIF($A$9:A127,"小計")&lt;1),SUM($G$9:G127)+Q128,IF(AND(A128="小計",COUNTIF($A$9:A127,"小計")&gt;=1),SUM(OFFSET($G$8,LARGE($V$9:V127,1)+1,0,LARGE($V$9:V128,1)-LARGE($V$9:V127,1)-1,1))+Q128,IF($A128="１０％対象計",SUMIFS(G$9:G127,$N$9:$N127,"")+$Q128-SUMIFS(G$9:G127,$A$9:$A127,"非課税・不課税取引計")-SUMIFS(G$9:G127,$A$9:$A127,"小計")-SUMIFS(G$9:G127,$A$9:$A127,"１０％消費税計")-SUMIFS(G$9:G127,$A$9:$A127,"１０％対象計"),IF($A128="１０％消費税計",ROUND(SUMIFS(G$9:G127,$A$9:$A127,"１０％対象計")/COUNTIF($A$9:$A127,"１０％対象計")*0.1,0)+$Q128,IF(A128="値引き",T128,IF($C128="","",IF($D128="","",ROUND(F128*$D128,0)+$Q128)))))))),"")</f>
        <v/>
      </c>
      <c r="H128" s="237" t="str">
        <f t="shared" si="4"/>
        <v/>
      </c>
      <c r="I128" s="235"/>
      <c r="J128" s="238" t="str">
        <f ca="1">IFERROR(IF($A128="非課税・不課税取引計",SUMIFS(J$9:J127,$N$9:$N127,"非・不")+$R128,IF(AND(A128="小計",COUNTIF($A$9:A127,"小計")&lt;1),SUM($J$9:J127)+R128,IF(AND(A128="小計",COUNTIF($A$9:A127,"小計")&gt;=1),SUM(OFFSET($J$8,LARGE($V$9:V127,1)+1,0,LARGE($V$9:V128,1)-LARGE($V$9:V127,1)-1,1))+R128,IF($A128="１０％対象計",SUMIFS(J$9:J127,$N$9:$N127,"")+$R128-SUMIFS(J$9:J127,$A$9:$A127,"非課税・不課税取引計")-SUMIFS(J$9:J127,$A$9:$A127,"小計")-SUMIFS(J$9:J127,$A$9:$A127,"１０％消費税計")-SUMIFS(J$9:J127,$A$9:$A127,"１０％対象計"),IF($A128="１０％消費税計",ROUND(SUMIFS(J$9:J127,$A$9:$A127,"１０％対象計")/COUNTIF($A$9:$A127,"１０％対象計")*0.1,0)+$R128,IF(A128="値引き",U128,IF($C128="","",IF($D128="","",ROUND(I128*$D128,0)+$R128)))))))),"")</f>
        <v/>
      </c>
      <c r="K128" s="239" t="str">
        <f t="shared" si="5"/>
        <v/>
      </c>
      <c r="L128" s="240" t="str">
        <f t="shared" si="6"/>
        <v/>
      </c>
      <c r="M128" s="234" t="str">
        <f ca="1">IFERROR(IF($A128="非課税・不課税取引計",SUMIFS(M$9:M127,$N$9:$N127,"非・不")+$S128,IF(AND(A128="小計",COUNTIF($A$9:A127,"小計")&lt;1),SUM($M$9:M127)+S128,IF(AND(A128="小計",COUNTIF($A$9:A127,"小計")&gt;=1),SUM(OFFSET($M$8,LARGE($V$9:V127,1)+1,0,LARGE($V$9:V128,1)-LARGE($V$9:V127,1)-1,1))+S128,IF($A128="１０％対象計",SUMIFS(M$9:M127,$N$9:$N127,"")+$S128-SUMIFS(M$9:M127,$A$9:$A127,"非課税・不課税取引計")-SUMIFS(M$9:M127,$A$9:$A127,"小計")-SUMIFS(M$9:M127,$A$9:$A127,"１０％消費税計")-SUMIFS(M$9:M127,$A$9:$A127,"１０％対象計"),IF($A128="１０％消費税計",ROUND(SUMIFS(M$9:M127,$A$9:$A127,"１０％対象計")/COUNTIF($A$9:$A127,"１０％対象計")*0.1,0)+$S128,IF(A128="値引き",E128-G128-J128+S128,IF($C128="","",IF($D128="","",E128-G128-J128+$S128)))))))),"")</f>
        <v/>
      </c>
      <c r="N128" s="241"/>
      <c r="O128" s="242"/>
      <c r="P128" s="248"/>
      <c r="Q128" s="249"/>
      <c r="R128" s="249"/>
      <c r="S128" s="250"/>
      <c r="T128" s="252"/>
      <c r="U128" s="253"/>
      <c r="V128" s="214" t="str">
        <f t="shared" si="7"/>
        <v/>
      </c>
    </row>
    <row r="129" spans="1:22" ht="19.899999999999999" customHeight="1">
      <c r="A129" s="230"/>
      <c r="B129" s="231"/>
      <c r="C129" s="232"/>
      <c r="D129" s="233"/>
      <c r="E129" s="247" t="str">
        <f ca="1">IFERROR(IF(A129="１０％対象計",SUMIFS($E$9:E128,$N$9:N128,""),IF(A129="非課税・不課税取引計",SUMIFS($E$9:E128,$N$9:N128,"非・不")+P129,IF(A129="8％(軽減)対象計",SUMIFS($E$9:E128,$N$9:N128,"※")+P129,IF(AND(A129="小計",COUNTIF($A$9:A128,"小計")&lt;1),SUM($E$9:E128)+P129,IF(AND(A129="小計",COUNTIF($A$9:A128,"小計")&gt;=1),SUM(OFFSET($E$8,LARGE($V$9:V128,1)+1,0,LARGE($V$9:V129,1)-LARGE($V$9:V128,1)-1,1))+P129,IF(A129="8％対象計",SUMIFS($E$9:E128,$N$9:N128,"")+P129-SUMIFS($E$9:E128,$A$9:A128,"非課税・不課税取引計")-SUMIFS($E$9:E128,$A$9:A128,"小計")-SUMIFS($E$9:E128,$A$9:A128,"8％消費税計")-SUMIFS($E$9:E128,$A$9:A128,"8％対象計")-SUMIFS($E$9:E128,$A$9:A128,"8％(軽減)消費税計")-SUMIFS($E$9:E128,$A$9:A128,"8％(軽減)対象計"),IF(A129="8％消費税計",ROUND(SUMIFS($E$9:E128,$A$9:A128,"8％(軽減)対象計")/COUNTIF($A$9:A128,"8％(軽減)対象計")*0.08,0)+P129,IF(A129="8％消費税計",ROUND(SUMIFS($E$9:E128,$A$9:A128,"8％対象計")/COUNTIF($A$9:A128,"8％対象計")*0.08,0)+P129,IF(AND(A129="値引き",C129="",D129=""),0+P129,IF(C129="","",IF(D129="","",ROUND(C129*D129,0)+P129))))))))))),"")</f>
        <v/>
      </c>
      <c r="F129" s="235"/>
      <c r="G129" s="236" t="str">
        <f ca="1">IFERROR(IF($A129="非課税・不課税取引計",SUMIFS(G$9:G128,$N$9:$N128,"非・不")+$Q129,IF(AND(A129="小計",COUNTIF($A$9:A128,"小計")&lt;1),SUM($G$9:G128)+Q129,IF(AND(A129="小計",COUNTIF($A$9:A128,"小計")&gt;=1),SUM(OFFSET($G$8,LARGE($V$9:V128,1)+1,0,LARGE($V$9:V129,1)-LARGE($V$9:V128,1)-1,1))+Q129,IF($A129="１０％対象計",SUMIFS(G$9:G128,$N$9:$N128,"")+$Q129-SUMIFS(G$9:G128,$A$9:$A128,"非課税・不課税取引計")-SUMIFS(G$9:G128,$A$9:$A128,"小計")-SUMIFS(G$9:G128,$A$9:$A128,"１０％消費税計")-SUMIFS(G$9:G128,$A$9:$A128,"１０％対象計"),IF($A129="１０％消費税計",ROUND(SUMIFS(G$9:G128,$A$9:$A128,"１０％対象計")/COUNTIF($A$9:$A128,"１０％対象計")*0.1,0)+$Q129,IF(A129="値引き",T129,IF($C129="","",IF($D129="","",ROUND(F129*$D129,0)+$Q129)))))))),"")</f>
        <v/>
      </c>
      <c r="H129" s="237" t="str">
        <f t="shared" si="4"/>
        <v/>
      </c>
      <c r="I129" s="235"/>
      <c r="J129" s="238" t="str">
        <f ca="1">IFERROR(IF($A129="非課税・不課税取引計",SUMIFS(J$9:J128,$N$9:$N128,"非・不")+$R129,IF(AND(A129="小計",COUNTIF($A$9:A128,"小計")&lt;1),SUM($J$9:J128)+R129,IF(AND(A129="小計",COUNTIF($A$9:A128,"小計")&gt;=1),SUM(OFFSET($J$8,LARGE($V$9:V128,1)+1,0,LARGE($V$9:V129,1)-LARGE($V$9:V128,1)-1,1))+R129,IF($A129="１０％対象計",SUMIFS(J$9:J128,$N$9:$N128,"")+$R129-SUMIFS(J$9:J128,$A$9:$A128,"非課税・不課税取引計")-SUMIFS(J$9:J128,$A$9:$A128,"小計")-SUMIFS(J$9:J128,$A$9:$A128,"１０％消費税計")-SUMIFS(J$9:J128,$A$9:$A128,"１０％対象計"),IF($A129="１０％消費税計",ROUND(SUMIFS(J$9:J128,$A$9:$A128,"１０％対象計")/COUNTIF($A$9:$A128,"１０％対象計")*0.1,0)+$R129,IF(A129="値引き",U129,IF($C129="","",IF($D129="","",ROUND(I129*$D129,0)+$R129)))))))),"")</f>
        <v/>
      </c>
      <c r="K129" s="239" t="str">
        <f t="shared" si="5"/>
        <v/>
      </c>
      <c r="L129" s="240" t="str">
        <f t="shared" si="6"/>
        <v/>
      </c>
      <c r="M129" s="234" t="str">
        <f ca="1">IFERROR(IF($A129="非課税・不課税取引計",SUMIFS(M$9:M128,$N$9:$N128,"非・不")+$S129,IF(AND(A129="小計",COUNTIF($A$9:A128,"小計")&lt;1),SUM($M$9:M128)+S129,IF(AND(A129="小計",COUNTIF($A$9:A128,"小計")&gt;=1),SUM(OFFSET($M$8,LARGE($V$9:V128,1)+1,0,LARGE($V$9:V129,1)-LARGE($V$9:V128,1)-1,1))+S129,IF($A129="１０％対象計",SUMIFS(M$9:M128,$N$9:$N128,"")+$S129-SUMIFS(M$9:M128,$A$9:$A128,"非課税・不課税取引計")-SUMIFS(M$9:M128,$A$9:$A128,"小計")-SUMIFS(M$9:M128,$A$9:$A128,"１０％消費税計")-SUMIFS(M$9:M128,$A$9:$A128,"１０％対象計"),IF($A129="１０％消費税計",ROUND(SUMIFS(M$9:M128,$A$9:$A128,"１０％対象計")/COUNTIF($A$9:$A128,"１０％対象計")*0.1,0)+$S129,IF(A129="値引き",E129-G129-J129+S129,IF($C129="","",IF($D129="","",E129-G129-J129+$S129)))))))),"")</f>
        <v/>
      </c>
      <c r="N129" s="241"/>
      <c r="O129" s="242"/>
      <c r="P129" s="248"/>
      <c r="Q129" s="249"/>
      <c r="R129" s="249"/>
      <c r="S129" s="250"/>
      <c r="T129" s="252"/>
      <c r="U129" s="253"/>
      <c r="V129" s="214" t="str">
        <f t="shared" si="7"/>
        <v/>
      </c>
    </row>
    <row r="130" spans="1:22" ht="19.899999999999999" customHeight="1">
      <c r="A130" s="230"/>
      <c r="B130" s="231"/>
      <c r="C130" s="232"/>
      <c r="D130" s="233"/>
      <c r="E130" s="247" t="str">
        <f ca="1">IFERROR(IF(A130="１０％対象計",SUMIFS($E$9:E129,$N$9:N129,""),IF(A130="非課税・不課税取引計",SUMIFS($E$9:E129,$N$9:N129,"非・不")+P130,IF(A130="8％(軽減)対象計",SUMIFS($E$9:E129,$N$9:N129,"※")+P130,IF(AND(A130="小計",COUNTIF($A$9:A129,"小計")&lt;1),SUM($E$9:E129)+P130,IF(AND(A130="小計",COUNTIF($A$9:A129,"小計")&gt;=1),SUM(OFFSET($E$8,LARGE($V$9:V129,1)+1,0,LARGE($V$9:V130,1)-LARGE($V$9:V129,1)-1,1))+P130,IF(A130="8％対象計",SUMIFS($E$9:E129,$N$9:N129,"")+P130-SUMIFS($E$9:E129,$A$9:A129,"非課税・不課税取引計")-SUMIFS($E$9:E129,$A$9:A129,"小計")-SUMIFS($E$9:E129,$A$9:A129,"8％消費税計")-SUMIFS($E$9:E129,$A$9:A129,"8％対象計")-SUMIFS($E$9:E129,$A$9:A129,"8％(軽減)消費税計")-SUMIFS($E$9:E129,$A$9:A129,"8％(軽減)対象計"),IF(A130="8％消費税計",ROUND(SUMIFS($E$9:E129,$A$9:A129,"8％(軽減)対象計")/COUNTIF($A$9:A129,"8％(軽減)対象計")*0.08,0)+P130,IF(A130="8％消費税計",ROUND(SUMIFS($E$9:E129,$A$9:A129,"8％対象計")/COUNTIF($A$9:A129,"8％対象計")*0.08,0)+P130,IF(AND(A130="値引き",C130="",D130=""),0+P130,IF(C130="","",IF(D130="","",ROUND(C130*D130,0)+P130))))))))))),"")</f>
        <v/>
      </c>
      <c r="F130" s="235"/>
      <c r="G130" s="236" t="str">
        <f ca="1">IFERROR(IF($A130="非課税・不課税取引計",SUMIFS(G$9:G129,$N$9:$N129,"非・不")+$Q130,IF(AND(A130="小計",COUNTIF($A$9:A129,"小計")&lt;1),SUM($G$9:G129)+Q130,IF(AND(A130="小計",COUNTIF($A$9:A129,"小計")&gt;=1),SUM(OFFSET($G$8,LARGE($V$9:V129,1)+1,0,LARGE($V$9:V130,1)-LARGE($V$9:V129,1)-1,1))+Q130,IF($A130="１０％対象計",SUMIFS(G$9:G129,$N$9:$N129,"")+$Q130-SUMIFS(G$9:G129,$A$9:$A129,"非課税・不課税取引計")-SUMIFS(G$9:G129,$A$9:$A129,"小計")-SUMIFS(G$9:G129,$A$9:$A129,"１０％消費税計")-SUMIFS(G$9:G129,$A$9:$A129,"１０％対象計"),IF($A130="１０％消費税計",ROUND(SUMIFS(G$9:G129,$A$9:$A129,"１０％対象計")/COUNTIF($A$9:$A129,"１０％対象計")*0.1,0)+$Q130,IF(A130="値引き",T130,IF($C130="","",IF($D130="","",ROUND(F130*$D130,0)+$Q130)))))))),"")</f>
        <v/>
      </c>
      <c r="H130" s="237" t="str">
        <f t="shared" si="4"/>
        <v/>
      </c>
      <c r="I130" s="235"/>
      <c r="J130" s="238" t="str">
        <f ca="1">IFERROR(IF($A130="非課税・不課税取引計",SUMIFS(J$9:J129,$N$9:$N129,"非・不")+$R130,IF(AND(A130="小計",COUNTIF($A$9:A129,"小計")&lt;1),SUM($J$9:J129)+R130,IF(AND(A130="小計",COUNTIF($A$9:A129,"小計")&gt;=1),SUM(OFFSET($J$8,LARGE($V$9:V129,1)+1,0,LARGE($V$9:V130,1)-LARGE($V$9:V129,1)-1,1))+R130,IF($A130="１０％対象計",SUMIFS(J$9:J129,$N$9:$N129,"")+$R130-SUMIFS(J$9:J129,$A$9:$A129,"非課税・不課税取引計")-SUMIFS(J$9:J129,$A$9:$A129,"小計")-SUMIFS(J$9:J129,$A$9:$A129,"１０％消費税計")-SUMIFS(J$9:J129,$A$9:$A129,"１０％対象計"),IF($A130="１０％消費税計",ROUND(SUMIFS(J$9:J129,$A$9:$A129,"１０％対象計")/COUNTIF($A$9:$A129,"１０％対象計")*0.1,0)+$R130,IF(A130="値引き",U130,IF($C130="","",IF($D130="","",ROUND(I130*$D130,0)+$R130)))))))),"")</f>
        <v/>
      </c>
      <c r="K130" s="239" t="str">
        <f t="shared" si="5"/>
        <v/>
      </c>
      <c r="L130" s="240" t="str">
        <f t="shared" si="6"/>
        <v/>
      </c>
      <c r="M130" s="234" t="str">
        <f ca="1">IFERROR(IF($A130="非課税・不課税取引計",SUMIFS(M$9:M129,$N$9:$N129,"非・不")+$S130,IF(AND(A130="小計",COUNTIF($A$9:A129,"小計")&lt;1),SUM($M$9:M129)+S130,IF(AND(A130="小計",COUNTIF($A$9:A129,"小計")&gt;=1),SUM(OFFSET($M$8,LARGE($V$9:V129,1)+1,0,LARGE($V$9:V130,1)-LARGE($V$9:V129,1)-1,1))+S130,IF($A130="１０％対象計",SUMIFS(M$9:M129,$N$9:$N129,"")+$S130-SUMIFS(M$9:M129,$A$9:$A129,"非課税・不課税取引計")-SUMIFS(M$9:M129,$A$9:$A129,"小計")-SUMIFS(M$9:M129,$A$9:$A129,"１０％消費税計")-SUMIFS(M$9:M129,$A$9:$A129,"１０％対象計"),IF($A130="１０％消費税計",ROUND(SUMIFS(M$9:M129,$A$9:$A129,"１０％対象計")/COUNTIF($A$9:$A129,"１０％対象計")*0.1,0)+$S130,IF(A130="値引き",E130-G130-J130+S130,IF($C130="","",IF($D130="","",E130-G130-J130+$S130)))))))),"")</f>
        <v/>
      </c>
      <c r="N130" s="241"/>
      <c r="O130" s="242"/>
      <c r="P130" s="248"/>
      <c r="Q130" s="249"/>
      <c r="R130" s="249"/>
      <c r="S130" s="250"/>
      <c r="T130" s="252"/>
      <c r="U130" s="253"/>
      <c r="V130" s="214" t="str">
        <f t="shared" si="7"/>
        <v/>
      </c>
    </row>
    <row r="131" spans="1:22" ht="19.899999999999999" customHeight="1">
      <c r="A131" s="230"/>
      <c r="B131" s="231"/>
      <c r="C131" s="232"/>
      <c r="D131" s="233"/>
      <c r="E131" s="247" t="str">
        <f ca="1">IFERROR(IF(A131="１０％対象計",SUMIFS($E$9:E130,$N$9:N130,""),IF(A131="非課税・不課税取引計",SUMIFS($E$9:E130,$N$9:N130,"非・不")+P131,IF(A131="8％(軽減)対象計",SUMIFS($E$9:E130,$N$9:N130,"※")+P131,IF(AND(A131="小計",COUNTIF($A$9:A130,"小計")&lt;1),SUM($E$9:E130)+P131,IF(AND(A131="小計",COUNTIF($A$9:A130,"小計")&gt;=1),SUM(OFFSET($E$8,LARGE($V$9:V130,1)+1,0,LARGE($V$9:V131,1)-LARGE($V$9:V130,1)-1,1))+P131,IF(A131="8％対象計",SUMIFS($E$9:E130,$N$9:N130,"")+P131-SUMIFS($E$9:E130,$A$9:A130,"非課税・不課税取引計")-SUMIFS($E$9:E130,$A$9:A130,"小計")-SUMIFS($E$9:E130,$A$9:A130,"8％消費税計")-SUMIFS($E$9:E130,$A$9:A130,"8％対象計")-SUMIFS($E$9:E130,$A$9:A130,"8％(軽減)消費税計")-SUMIFS($E$9:E130,$A$9:A130,"8％(軽減)対象計"),IF(A131="8％消費税計",ROUND(SUMIFS($E$9:E130,$A$9:A130,"8％(軽減)対象計")/COUNTIF($A$9:A130,"8％(軽減)対象計")*0.08,0)+P131,IF(A131="8％消費税計",ROUND(SUMIFS($E$9:E130,$A$9:A130,"8％対象計")/COUNTIF($A$9:A130,"8％対象計")*0.08,0)+P131,IF(AND(A131="値引き",C131="",D131=""),0+P131,IF(C131="","",IF(D131="","",ROUND(C131*D131,0)+P131))))))))))),"")</f>
        <v/>
      </c>
      <c r="F131" s="235"/>
      <c r="G131" s="236" t="str">
        <f ca="1">IFERROR(IF($A131="非課税・不課税取引計",SUMIFS(G$9:G130,$N$9:$N130,"非・不")+$Q131,IF(AND(A131="小計",COUNTIF($A$9:A130,"小計")&lt;1),SUM($G$9:G130)+Q131,IF(AND(A131="小計",COUNTIF($A$9:A130,"小計")&gt;=1),SUM(OFFSET($G$8,LARGE($V$9:V130,1)+1,0,LARGE($V$9:V131,1)-LARGE($V$9:V130,1)-1,1))+Q131,IF($A131="１０％対象計",SUMIFS(G$9:G130,$N$9:$N130,"")+$Q131-SUMIFS(G$9:G130,$A$9:$A130,"非課税・不課税取引計")-SUMIFS(G$9:G130,$A$9:$A130,"小計")-SUMIFS(G$9:G130,$A$9:$A130,"１０％消費税計")-SUMIFS(G$9:G130,$A$9:$A130,"１０％対象計"),IF($A131="１０％消費税計",ROUND(SUMIFS(G$9:G130,$A$9:$A130,"１０％対象計")/COUNTIF($A$9:$A130,"１０％対象計")*0.1,0)+$Q131,IF(A131="値引き",T131,IF($C131="","",IF($D131="","",ROUND(F131*$D131,0)+$Q131)))))))),"")</f>
        <v/>
      </c>
      <c r="H131" s="237" t="str">
        <f t="shared" si="4"/>
        <v/>
      </c>
      <c r="I131" s="235"/>
      <c r="J131" s="238" t="str">
        <f ca="1">IFERROR(IF($A131="非課税・不課税取引計",SUMIFS(J$9:J130,$N$9:$N130,"非・不")+$R131,IF(AND(A131="小計",COUNTIF($A$9:A130,"小計")&lt;1),SUM($J$9:J130)+R131,IF(AND(A131="小計",COUNTIF($A$9:A130,"小計")&gt;=1),SUM(OFFSET($J$8,LARGE($V$9:V130,1)+1,0,LARGE($V$9:V131,1)-LARGE($V$9:V130,1)-1,1))+R131,IF($A131="１０％対象計",SUMIFS(J$9:J130,$N$9:$N130,"")+$R131-SUMIFS(J$9:J130,$A$9:$A130,"非課税・不課税取引計")-SUMIFS(J$9:J130,$A$9:$A130,"小計")-SUMIFS(J$9:J130,$A$9:$A130,"１０％消費税計")-SUMIFS(J$9:J130,$A$9:$A130,"１０％対象計"),IF($A131="１０％消費税計",ROUND(SUMIFS(J$9:J130,$A$9:$A130,"１０％対象計")/COUNTIF($A$9:$A130,"１０％対象計")*0.1,0)+$R131,IF(A131="値引き",U131,IF($C131="","",IF($D131="","",ROUND(I131*$D131,0)+$R131)))))))),"")</f>
        <v/>
      </c>
      <c r="K131" s="239" t="str">
        <f t="shared" si="5"/>
        <v/>
      </c>
      <c r="L131" s="240" t="str">
        <f t="shared" si="6"/>
        <v/>
      </c>
      <c r="M131" s="234" t="str">
        <f ca="1">IFERROR(IF($A131="非課税・不課税取引計",SUMIFS(M$9:M130,$N$9:$N130,"非・不")+$S131,IF(AND(A131="小計",COUNTIF($A$9:A130,"小計")&lt;1),SUM($M$9:M130)+S131,IF(AND(A131="小計",COUNTIF($A$9:A130,"小計")&gt;=1),SUM(OFFSET($M$8,LARGE($V$9:V130,1)+1,0,LARGE($V$9:V131,1)-LARGE($V$9:V130,1)-1,1))+S131,IF($A131="１０％対象計",SUMIFS(M$9:M130,$N$9:$N130,"")+$S131-SUMIFS(M$9:M130,$A$9:$A130,"非課税・不課税取引計")-SUMIFS(M$9:M130,$A$9:$A130,"小計")-SUMIFS(M$9:M130,$A$9:$A130,"１０％消費税計")-SUMIFS(M$9:M130,$A$9:$A130,"１０％対象計"),IF($A131="１０％消費税計",ROUND(SUMIFS(M$9:M130,$A$9:$A130,"１０％対象計")/COUNTIF($A$9:$A130,"１０％対象計")*0.1,0)+$S131,IF(A131="値引き",E131-G131-J131+S131,IF($C131="","",IF($D131="","",E131-G131-J131+$S131)))))))),"")</f>
        <v/>
      </c>
      <c r="N131" s="241"/>
      <c r="O131" s="242"/>
      <c r="P131" s="248"/>
      <c r="Q131" s="249"/>
      <c r="R131" s="249"/>
      <c r="S131" s="250"/>
      <c r="T131" s="252"/>
      <c r="U131" s="253"/>
      <c r="V131" s="214" t="str">
        <f t="shared" si="7"/>
        <v/>
      </c>
    </row>
    <row r="132" spans="1:22" ht="19.899999999999999" customHeight="1">
      <c r="A132" s="230"/>
      <c r="B132" s="231"/>
      <c r="C132" s="232"/>
      <c r="D132" s="233"/>
      <c r="E132" s="247" t="str">
        <f ca="1">IFERROR(IF(A132="１０％対象計",SUMIFS($E$9:E131,$N$9:N131,""),IF(A132="非課税・不課税取引計",SUMIFS($E$9:E131,$N$9:N131,"非・不")+P132,IF(A132="8％(軽減)対象計",SUMIFS($E$9:E131,$N$9:N131,"※")+P132,IF(AND(A132="小計",COUNTIF($A$9:A131,"小計")&lt;1),SUM($E$9:E131)+P132,IF(AND(A132="小計",COUNTIF($A$9:A131,"小計")&gt;=1),SUM(OFFSET($E$8,LARGE($V$9:V131,1)+1,0,LARGE($V$9:V132,1)-LARGE($V$9:V131,1)-1,1))+P132,IF(A132="8％対象計",SUMIFS($E$9:E131,$N$9:N131,"")+P132-SUMIFS($E$9:E131,$A$9:A131,"非課税・不課税取引計")-SUMIFS($E$9:E131,$A$9:A131,"小計")-SUMIFS($E$9:E131,$A$9:A131,"8％消費税計")-SUMIFS($E$9:E131,$A$9:A131,"8％対象計")-SUMIFS($E$9:E131,$A$9:A131,"8％(軽減)消費税計")-SUMIFS($E$9:E131,$A$9:A131,"8％(軽減)対象計"),IF(A132="8％消費税計",ROUND(SUMIFS($E$9:E131,$A$9:A131,"8％(軽減)対象計")/COUNTIF($A$9:A131,"8％(軽減)対象計")*0.08,0)+P132,IF(A132="8％消費税計",ROUND(SUMIFS($E$9:E131,$A$9:A131,"8％対象計")/COUNTIF($A$9:A131,"8％対象計")*0.08,0)+P132,IF(AND(A132="値引き",C132="",D132=""),0+P132,IF(C132="","",IF(D132="","",ROUND(C132*D132,0)+P132))))))))))),"")</f>
        <v/>
      </c>
      <c r="F132" s="235"/>
      <c r="G132" s="236" t="str">
        <f ca="1">IFERROR(IF($A132="非課税・不課税取引計",SUMIFS(G$9:G131,$N$9:$N131,"非・不")+$Q132,IF(AND(A132="小計",COUNTIF($A$9:A131,"小計")&lt;1),SUM($G$9:G131)+Q132,IF(AND(A132="小計",COUNTIF($A$9:A131,"小計")&gt;=1),SUM(OFFSET($G$8,LARGE($V$9:V131,1)+1,0,LARGE($V$9:V132,1)-LARGE($V$9:V131,1)-1,1))+Q132,IF($A132="１０％対象計",SUMIFS(G$9:G131,$N$9:$N131,"")+$Q132-SUMIFS(G$9:G131,$A$9:$A131,"非課税・不課税取引計")-SUMIFS(G$9:G131,$A$9:$A131,"小計")-SUMIFS(G$9:G131,$A$9:$A131,"１０％消費税計")-SUMIFS(G$9:G131,$A$9:$A131,"１０％対象計"),IF($A132="１０％消費税計",ROUND(SUMIFS(G$9:G131,$A$9:$A131,"１０％対象計")/COUNTIF($A$9:$A131,"１０％対象計")*0.1,0)+$Q132,IF(A132="値引き",T132,IF($C132="","",IF($D132="","",ROUND(F132*$D132,0)+$Q132)))))))),"")</f>
        <v/>
      </c>
      <c r="H132" s="237" t="str">
        <f t="shared" si="4"/>
        <v/>
      </c>
      <c r="I132" s="235"/>
      <c r="J132" s="238" t="str">
        <f ca="1">IFERROR(IF($A132="非課税・不課税取引計",SUMIFS(J$9:J131,$N$9:$N131,"非・不")+$R132,IF(AND(A132="小計",COUNTIF($A$9:A131,"小計")&lt;1),SUM($J$9:J131)+R132,IF(AND(A132="小計",COUNTIF($A$9:A131,"小計")&gt;=1),SUM(OFFSET($J$8,LARGE($V$9:V131,1)+1,0,LARGE($V$9:V132,1)-LARGE($V$9:V131,1)-1,1))+R132,IF($A132="１０％対象計",SUMIFS(J$9:J131,$N$9:$N131,"")+$R132-SUMIFS(J$9:J131,$A$9:$A131,"非課税・不課税取引計")-SUMIFS(J$9:J131,$A$9:$A131,"小計")-SUMIFS(J$9:J131,$A$9:$A131,"１０％消費税計")-SUMIFS(J$9:J131,$A$9:$A131,"１０％対象計"),IF($A132="１０％消費税計",ROUND(SUMIFS(J$9:J131,$A$9:$A131,"１０％対象計")/COUNTIF($A$9:$A131,"１０％対象計")*0.1,0)+$R132,IF(A132="値引き",U132,IF($C132="","",IF($D132="","",ROUND(I132*$D132,0)+$R132)))))))),"")</f>
        <v/>
      </c>
      <c r="K132" s="239" t="str">
        <f t="shared" si="5"/>
        <v/>
      </c>
      <c r="L132" s="240" t="str">
        <f t="shared" si="6"/>
        <v/>
      </c>
      <c r="M132" s="234" t="str">
        <f ca="1">IFERROR(IF($A132="非課税・不課税取引計",SUMIFS(M$9:M131,$N$9:$N131,"非・不")+$S132,IF(AND(A132="小計",COUNTIF($A$9:A131,"小計")&lt;1),SUM($M$9:M131)+S132,IF(AND(A132="小計",COUNTIF($A$9:A131,"小計")&gt;=1),SUM(OFFSET($M$8,LARGE($V$9:V131,1)+1,0,LARGE($V$9:V132,1)-LARGE($V$9:V131,1)-1,1))+S132,IF($A132="１０％対象計",SUMIFS(M$9:M131,$N$9:$N131,"")+$S132-SUMIFS(M$9:M131,$A$9:$A131,"非課税・不課税取引計")-SUMIFS(M$9:M131,$A$9:$A131,"小計")-SUMIFS(M$9:M131,$A$9:$A131,"１０％消費税計")-SUMIFS(M$9:M131,$A$9:$A131,"１０％対象計"),IF($A132="１０％消費税計",ROUND(SUMIFS(M$9:M131,$A$9:$A131,"１０％対象計")/COUNTIF($A$9:$A131,"１０％対象計")*0.1,0)+$S132,IF(A132="値引き",E132-G132-J132+S132,IF($C132="","",IF($D132="","",E132-G132-J132+$S132)))))))),"")</f>
        <v/>
      </c>
      <c r="N132" s="241"/>
      <c r="O132" s="242"/>
      <c r="P132" s="248"/>
      <c r="Q132" s="249"/>
      <c r="R132" s="249"/>
      <c r="S132" s="250"/>
      <c r="T132" s="252"/>
      <c r="U132" s="253"/>
      <c r="V132" s="214" t="str">
        <f t="shared" si="7"/>
        <v/>
      </c>
    </row>
    <row r="133" spans="1:22" ht="19.899999999999999" customHeight="1">
      <c r="A133" s="230"/>
      <c r="B133" s="231"/>
      <c r="C133" s="232"/>
      <c r="D133" s="233"/>
      <c r="E133" s="247" t="str">
        <f ca="1">IFERROR(IF(A133="１０％対象計",SUMIFS($E$9:E132,$N$9:N132,""),IF(A133="非課税・不課税取引計",SUMIFS($E$9:E132,$N$9:N132,"非・不")+P133,IF(A133="8％(軽減)対象計",SUMIFS($E$9:E132,$N$9:N132,"※")+P133,IF(AND(A133="小計",COUNTIF($A$9:A132,"小計")&lt;1),SUM($E$9:E132)+P133,IF(AND(A133="小計",COUNTIF($A$9:A132,"小計")&gt;=1),SUM(OFFSET($E$8,LARGE($V$9:V132,1)+1,0,LARGE($V$9:V133,1)-LARGE($V$9:V132,1)-1,1))+P133,IF(A133="8％対象計",SUMIFS($E$9:E132,$N$9:N132,"")+P133-SUMIFS($E$9:E132,$A$9:A132,"非課税・不課税取引計")-SUMIFS($E$9:E132,$A$9:A132,"小計")-SUMIFS($E$9:E132,$A$9:A132,"8％消費税計")-SUMIFS($E$9:E132,$A$9:A132,"8％対象計")-SUMIFS($E$9:E132,$A$9:A132,"8％(軽減)消費税計")-SUMIFS($E$9:E132,$A$9:A132,"8％(軽減)対象計"),IF(A133="8％消費税計",ROUND(SUMIFS($E$9:E132,$A$9:A132,"8％(軽減)対象計")/COUNTIF($A$9:A132,"8％(軽減)対象計")*0.08,0)+P133,IF(A133="8％消費税計",ROUND(SUMIFS($E$9:E132,$A$9:A132,"8％対象計")/COUNTIF($A$9:A132,"8％対象計")*0.08,0)+P133,IF(AND(A133="値引き",C133="",D133=""),0+P133,IF(C133="","",IF(D133="","",ROUND(C133*D133,0)+P133))))))))))),"")</f>
        <v/>
      </c>
      <c r="F133" s="235"/>
      <c r="G133" s="236" t="str">
        <f ca="1">IFERROR(IF($A133="非課税・不課税取引計",SUMIFS(G$9:G132,$N$9:$N132,"非・不")+$Q133,IF(AND(A133="小計",COUNTIF($A$9:A132,"小計")&lt;1),SUM($G$9:G132)+Q133,IF(AND(A133="小計",COUNTIF($A$9:A132,"小計")&gt;=1),SUM(OFFSET($G$8,LARGE($V$9:V132,1)+1,0,LARGE($V$9:V133,1)-LARGE($V$9:V132,1)-1,1))+Q133,IF($A133="１０％対象計",SUMIFS(G$9:G132,$N$9:$N132,"")+$Q133-SUMIFS(G$9:G132,$A$9:$A132,"非課税・不課税取引計")-SUMIFS(G$9:G132,$A$9:$A132,"小計")-SUMIFS(G$9:G132,$A$9:$A132,"１０％消費税計")-SUMIFS(G$9:G132,$A$9:$A132,"１０％対象計"),IF($A133="１０％消費税計",ROUND(SUMIFS(G$9:G132,$A$9:$A132,"１０％対象計")/COUNTIF($A$9:$A132,"１０％対象計")*0.1,0)+$Q133,IF(A133="値引き",T133,IF($C133="","",IF($D133="","",ROUND(F133*$D133,0)+$Q133)))))))),"")</f>
        <v/>
      </c>
      <c r="H133" s="237" t="str">
        <f t="shared" si="4"/>
        <v/>
      </c>
      <c r="I133" s="235"/>
      <c r="J133" s="238" t="str">
        <f ca="1">IFERROR(IF($A133="非課税・不課税取引計",SUMIFS(J$9:J132,$N$9:$N132,"非・不")+$R133,IF(AND(A133="小計",COUNTIF($A$9:A132,"小計")&lt;1),SUM($J$9:J132)+R133,IF(AND(A133="小計",COUNTIF($A$9:A132,"小計")&gt;=1),SUM(OFFSET($J$8,LARGE($V$9:V132,1)+1,0,LARGE($V$9:V133,1)-LARGE($V$9:V132,1)-1,1))+R133,IF($A133="１０％対象計",SUMIFS(J$9:J132,$N$9:$N132,"")+$R133-SUMIFS(J$9:J132,$A$9:$A132,"非課税・不課税取引計")-SUMIFS(J$9:J132,$A$9:$A132,"小計")-SUMIFS(J$9:J132,$A$9:$A132,"１０％消費税計")-SUMIFS(J$9:J132,$A$9:$A132,"１０％対象計"),IF($A133="１０％消費税計",ROUND(SUMIFS(J$9:J132,$A$9:$A132,"１０％対象計")/COUNTIF($A$9:$A132,"１０％対象計")*0.1,0)+$R133,IF(A133="値引き",U133,IF($C133="","",IF($D133="","",ROUND(I133*$D133,0)+$R133)))))))),"")</f>
        <v/>
      </c>
      <c r="K133" s="239" t="str">
        <f t="shared" si="5"/>
        <v/>
      </c>
      <c r="L133" s="240" t="str">
        <f t="shared" si="6"/>
        <v/>
      </c>
      <c r="M133" s="234" t="str">
        <f ca="1">IFERROR(IF($A133="非課税・不課税取引計",SUMIFS(M$9:M132,$N$9:$N132,"非・不")+$S133,IF(AND(A133="小計",COUNTIF($A$9:A132,"小計")&lt;1),SUM($M$9:M132)+S133,IF(AND(A133="小計",COUNTIF($A$9:A132,"小計")&gt;=1),SUM(OFFSET($M$8,LARGE($V$9:V132,1)+1,0,LARGE($V$9:V133,1)-LARGE($V$9:V132,1)-1,1))+S133,IF($A133="１０％対象計",SUMIFS(M$9:M132,$N$9:$N132,"")+$S133-SUMIFS(M$9:M132,$A$9:$A132,"非課税・不課税取引計")-SUMIFS(M$9:M132,$A$9:$A132,"小計")-SUMIFS(M$9:M132,$A$9:$A132,"１０％消費税計")-SUMIFS(M$9:M132,$A$9:$A132,"１０％対象計"),IF($A133="１０％消費税計",ROUND(SUMIFS(M$9:M132,$A$9:$A132,"１０％対象計")/COUNTIF($A$9:$A132,"１０％対象計")*0.1,0)+$S133,IF(A133="値引き",E133-G133-J133+S133,IF($C133="","",IF($D133="","",E133-G133-J133+$S133)))))))),"")</f>
        <v/>
      </c>
      <c r="N133" s="241"/>
      <c r="O133" s="242"/>
      <c r="P133" s="248"/>
      <c r="Q133" s="249"/>
      <c r="R133" s="249"/>
      <c r="S133" s="250"/>
      <c r="T133" s="252"/>
      <c r="U133" s="253"/>
      <c r="V133" s="214" t="str">
        <f t="shared" si="7"/>
        <v/>
      </c>
    </row>
    <row r="134" spans="1:22" ht="19.899999999999999" customHeight="1">
      <c r="A134" s="230"/>
      <c r="B134" s="231"/>
      <c r="C134" s="232"/>
      <c r="D134" s="233"/>
      <c r="E134" s="247" t="str">
        <f ca="1">IFERROR(IF(A134="１０％対象計",SUMIFS($E$9:E133,$N$9:N133,""),IF(A134="非課税・不課税取引計",SUMIFS($E$9:E133,$N$9:N133,"非・不")+P134,IF(A134="8％(軽減)対象計",SUMIFS($E$9:E133,$N$9:N133,"※")+P134,IF(AND(A134="小計",COUNTIF($A$9:A133,"小計")&lt;1),SUM($E$9:E133)+P134,IF(AND(A134="小計",COUNTIF($A$9:A133,"小計")&gt;=1),SUM(OFFSET($E$8,LARGE($V$9:V133,1)+1,0,LARGE($V$9:V134,1)-LARGE($V$9:V133,1)-1,1))+P134,IF(A134="8％対象計",SUMIFS($E$9:E133,$N$9:N133,"")+P134-SUMIFS($E$9:E133,$A$9:A133,"非課税・不課税取引計")-SUMIFS($E$9:E133,$A$9:A133,"小計")-SUMIFS($E$9:E133,$A$9:A133,"8％消費税計")-SUMIFS($E$9:E133,$A$9:A133,"8％対象計")-SUMIFS($E$9:E133,$A$9:A133,"8％(軽減)消費税計")-SUMIFS($E$9:E133,$A$9:A133,"8％(軽減)対象計"),IF(A134="8％消費税計",ROUND(SUMIFS($E$9:E133,$A$9:A133,"8％(軽減)対象計")/COUNTIF($A$9:A133,"8％(軽減)対象計")*0.08,0)+P134,IF(A134="8％消費税計",ROUND(SUMIFS($E$9:E133,$A$9:A133,"8％対象計")/COUNTIF($A$9:A133,"8％対象計")*0.08,0)+P134,IF(AND(A134="値引き",C134="",D134=""),0+P134,IF(C134="","",IF(D134="","",ROUND(C134*D134,0)+P134))))))))))),"")</f>
        <v/>
      </c>
      <c r="F134" s="235"/>
      <c r="G134" s="236" t="str">
        <f ca="1">IFERROR(IF($A134="非課税・不課税取引計",SUMIFS(G$9:G133,$N$9:$N133,"非・不")+$Q134,IF(AND(A134="小計",COUNTIF($A$9:A133,"小計")&lt;1),SUM($G$9:G133)+Q134,IF(AND(A134="小計",COUNTIF($A$9:A133,"小計")&gt;=1),SUM(OFFSET($G$8,LARGE($V$9:V133,1)+1,0,LARGE($V$9:V134,1)-LARGE($V$9:V133,1)-1,1))+Q134,IF($A134="１０％対象計",SUMIFS(G$9:G133,$N$9:$N133,"")+$Q134-SUMIFS(G$9:G133,$A$9:$A133,"非課税・不課税取引計")-SUMIFS(G$9:G133,$A$9:$A133,"小計")-SUMIFS(G$9:G133,$A$9:$A133,"１０％消費税計")-SUMIFS(G$9:G133,$A$9:$A133,"１０％対象計"),IF($A134="１０％消費税計",ROUND(SUMIFS(G$9:G133,$A$9:$A133,"１０％対象計")/COUNTIF($A$9:$A133,"１０％対象計")*0.1,0)+$Q134,IF(A134="値引き",T134,IF($C134="","",IF($D134="","",ROUND(F134*$D134,0)+$Q134)))))))),"")</f>
        <v/>
      </c>
      <c r="H134" s="237" t="str">
        <f t="shared" si="4"/>
        <v/>
      </c>
      <c r="I134" s="235"/>
      <c r="J134" s="238" t="str">
        <f ca="1">IFERROR(IF($A134="非課税・不課税取引計",SUMIFS(J$9:J133,$N$9:$N133,"非・不")+$R134,IF(AND(A134="小計",COUNTIF($A$9:A133,"小計")&lt;1),SUM($J$9:J133)+R134,IF(AND(A134="小計",COUNTIF($A$9:A133,"小計")&gt;=1),SUM(OFFSET($J$8,LARGE($V$9:V133,1)+1,0,LARGE($V$9:V134,1)-LARGE($V$9:V133,1)-1,1))+R134,IF($A134="１０％対象計",SUMIFS(J$9:J133,$N$9:$N133,"")+$R134-SUMIFS(J$9:J133,$A$9:$A133,"非課税・不課税取引計")-SUMIFS(J$9:J133,$A$9:$A133,"小計")-SUMIFS(J$9:J133,$A$9:$A133,"１０％消費税計")-SUMIFS(J$9:J133,$A$9:$A133,"１０％対象計"),IF($A134="１０％消費税計",ROUND(SUMIFS(J$9:J133,$A$9:$A133,"１０％対象計")/COUNTIF($A$9:$A133,"１０％対象計")*0.1,0)+$R134,IF(A134="値引き",U134,IF($C134="","",IF($D134="","",ROUND(I134*$D134,0)+$R134)))))))),"")</f>
        <v/>
      </c>
      <c r="K134" s="239" t="str">
        <f t="shared" si="5"/>
        <v/>
      </c>
      <c r="L134" s="240" t="str">
        <f t="shared" si="6"/>
        <v/>
      </c>
      <c r="M134" s="234" t="str">
        <f ca="1">IFERROR(IF($A134="非課税・不課税取引計",SUMIFS(M$9:M133,$N$9:$N133,"非・不")+$S134,IF(AND(A134="小計",COUNTIF($A$9:A133,"小計")&lt;1),SUM($M$9:M133)+S134,IF(AND(A134="小計",COUNTIF($A$9:A133,"小計")&gt;=1),SUM(OFFSET($M$8,LARGE($V$9:V133,1)+1,0,LARGE($V$9:V134,1)-LARGE($V$9:V133,1)-1,1))+S134,IF($A134="１０％対象計",SUMIFS(M$9:M133,$N$9:$N133,"")+$S134-SUMIFS(M$9:M133,$A$9:$A133,"非課税・不課税取引計")-SUMIFS(M$9:M133,$A$9:$A133,"小計")-SUMIFS(M$9:M133,$A$9:$A133,"１０％消費税計")-SUMIFS(M$9:M133,$A$9:$A133,"１０％対象計"),IF($A134="１０％消費税計",ROUND(SUMIFS(M$9:M133,$A$9:$A133,"１０％対象計")/COUNTIF($A$9:$A133,"１０％対象計")*0.1,0)+$S134,IF(A134="値引き",E134-G134-J134+S134,IF($C134="","",IF($D134="","",E134-G134-J134+$S134)))))))),"")</f>
        <v/>
      </c>
      <c r="N134" s="241"/>
      <c r="O134" s="242"/>
      <c r="P134" s="248"/>
      <c r="Q134" s="249"/>
      <c r="R134" s="249"/>
      <c r="S134" s="250"/>
      <c r="T134" s="252"/>
      <c r="U134" s="253"/>
      <c r="V134" s="214" t="str">
        <f t="shared" si="7"/>
        <v/>
      </c>
    </row>
    <row r="135" spans="1:22" ht="19.899999999999999" customHeight="1">
      <c r="A135" s="230"/>
      <c r="B135" s="231"/>
      <c r="C135" s="232"/>
      <c r="D135" s="233"/>
      <c r="E135" s="247" t="str">
        <f ca="1">IFERROR(IF(A135="１０％対象計",SUMIFS($E$9:E134,$N$9:N134,""),IF(A135="非課税・不課税取引計",SUMIFS($E$9:E134,$N$9:N134,"非・不")+P135,IF(A135="8％(軽減)対象計",SUMIFS($E$9:E134,$N$9:N134,"※")+P135,IF(AND(A135="小計",COUNTIF($A$9:A134,"小計")&lt;1),SUM($E$9:E134)+P135,IF(AND(A135="小計",COUNTIF($A$9:A134,"小計")&gt;=1),SUM(OFFSET($E$8,LARGE($V$9:V134,1)+1,0,LARGE($V$9:V135,1)-LARGE($V$9:V134,1)-1,1))+P135,IF(A135="8％対象計",SUMIFS($E$9:E134,$N$9:N134,"")+P135-SUMIFS($E$9:E134,$A$9:A134,"非課税・不課税取引計")-SUMIFS($E$9:E134,$A$9:A134,"小計")-SUMIFS($E$9:E134,$A$9:A134,"8％消費税計")-SUMIFS($E$9:E134,$A$9:A134,"8％対象計")-SUMIFS($E$9:E134,$A$9:A134,"8％(軽減)消費税計")-SUMIFS($E$9:E134,$A$9:A134,"8％(軽減)対象計"),IF(A135="8％消費税計",ROUND(SUMIFS($E$9:E134,$A$9:A134,"8％(軽減)対象計")/COUNTIF($A$9:A134,"8％(軽減)対象計")*0.08,0)+P135,IF(A135="8％消費税計",ROUND(SUMIFS($E$9:E134,$A$9:A134,"8％対象計")/COUNTIF($A$9:A134,"8％対象計")*0.08,0)+P135,IF(AND(A135="値引き",C135="",D135=""),0+P135,IF(C135="","",IF(D135="","",ROUND(C135*D135,0)+P135))))))))))),"")</f>
        <v/>
      </c>
      <c r="F135" s="235"/>
      <c r="G135" s="236" t="str">
        <f ca="1">IFERROR(IF($A135="非課税・不課税取引計",SUMIFS(G$9:G134,$N$9:$N134,"非・不")+$Q135,IF(AND(A135="小計",COUNTIF($A$9:A134,"小計")&lt;1),SUM($G$9:G134)+Q135,IF(AND(A135="小計",COUNTIF($A$9:A134,"小計")&gt;=1),SUM(OFFSET($G$8,LARGE($V$9:V134,1)+1,0,LARGE($V$9:V135,1)-LARGE($V$9:V134,1)-1,1))+Q135,IF($A135="１０％対象計",SUMIFS(G$9:G134,$N$9:$N134,"")+$Q135-SUMIFS(G$9:G134,$A$9:$A134,"非課税・不課税取引計")-SUMIFS(G$9:G134,$A$9:$A134,"小計")-SUMIFS(G$9:G134,$A$9:$A134,"１０％消費税計")-SUMIFS(G$9:G134,$A$9:$A134,"１０％対象計"),IF($A135="１０％消費税計",ROUND(SUMIFS(G$9:G134,$A$9:$A134,"１０％対象計")/COUNTIF($A$9:$A134,"１０％対象計")*0.1,0)+$Q135,IF(A135="値引き",T135,IF($C135="","",IF($D135="","",ROUND(F135*$D135,0)+$Q135)))))))),"")</f>
        <v/>
      </c>
      <c r="H135" s="237" t="str">
        <f t="shared" si="4"/>
        <v/>
      </c>
      <c r="I135" s="235"/>
      <c r="J135" s="238" t="str">
        <f ca="1">IFERROR(IF($A135="非課税・不課税取引計",SUMIFS(J$9:J134,$N$9:$N134,"非・不")+$R135,IF(AND(A135="小計",COUNTIF($A$9:A134,"小計")&lt;1),SUM($J$9:J134)+R135,IF(AND(A135="小計",COUNTIF($A$9:A134,"小計")&gt;=1),SUM(OFFSET($J$8,LARGE($V$9:V134,1)+1,0,LARGE($V$9:V135,1)-LARGE($V$9:V134,1)-1,1))+R135,IF($A135="１０％対象計",SUMIFS(J$9:J134,$N$9:$N134,"")+$R135-SUMIFS(J$9:J134,$A$9:$A134,"非課税・不課税取引計")-SUMIFS(J$9:J134,$A$9:$A134,"小計")-SUMIFS(J$9:J134,$A$9:$A134,"１０％消費税計")-SUMIFS(J$9:J134,$A$9:$A134,"１０％対象計"),IF($A135="１０％消費税計",ROUND(SUMIFS(J$9:J134,$A$9:$A134,"１０％対象計")/COUNTIF($A$9:$A134,"１０％対象計")*0.1,0)+$R135,IF(A135="値引き",U135,IF($C135="","",IF($D135="","",ROUND(I135*$D135,0)+$R135)))))))),"")</f>
        <v/>
      </c>
      <c r="K135" s="239" t="str">
        <f t="shared" si="5"/>
        <v/>
      </c>
      <c r="L135" s="240" t="str">
        <f t="shared" si="6"/>
        <v/>
      </c>
      <c r="M135" s="234" t="str">
        <f ca="1">IFERROR(IF($A135="非課税・不課税取引計",SUMIFS(M$9:M134,$N$9:$N134,"非・不")+$S135,IF(AND(A135="小計",COUNTIF($A$9:A134,"小計")&lt;1),SUM($M$9:M134)+S135,IF(AND(A135="小計",COUNTIF($A$9:A134,"小計")&gt;=1),SUM(OFFSET($M$8,LARGE($V$9:V134,1)+1,0,LARGE($V$9:V135,1)-LARGE($V$9:V134,1)-1,1))+S135,IF($A135="１０％対象計",SUMIFS(M$9:M134,$N$9:$N134,"")+$S135-SUMIFS(M$9:M134,$A$9:$A134,"非課税・不課税取引計")-SUMIFS(M$9:M134,$A$9:$A134,"小計")-SUMIFS(M$9:M134,$A$9:$A134,"１０％消費税計")-SUMIFS(M$9:M134,$A$9:$A134,"１０％対象計"),IF($A135="１０％消費税計",ROUND(SUMIFS(M$9:M134,$A$9:$A134,"１０％対象計")/COUNTIF($A$9:$A134,"１０％対象計")*0.1,0)+$S135,IF(A135="値引き",E135-G135-J135+S135,IF($C135="","",IF($D135="","",E135-G135-J135+$S135)))))))),"")</f>
        <v/>
      </c>
      <c r="N135" s="241"/>
      <c r="O135" s="242"/>
      <c r="P135" s="248"/>
      <c r="Q135" s="249"/>
      <c r="R135" s="249"/>
      <c r="S135" s="250"/>
      <c r="T135" s="252"/>
      <c r="U135" s="253"/>
      <c r="V135" s="214" t="str">
        <f t="shared" si="7"/>
        <v/>
      </c>
    </row>
    <row r="136" spans="1:22" ht="19.899999999999999" customHeight="1">
      <c r="A136" s="230"/>
      <c r="B136" s="231"/>
      <c r="C136" s="232"/>
      <c r="D136" s="233"/>
      <c r="E136" s="247" t="str">
        <f ca="1">IFERROR(IF(A136="１０％対象計",SUMIFS($E$9:E135,$N$9:N135,""),IF(A136="非課税・不課税取引計",SUMIFS($E$9:E135,$N$9:N135,"非・不")+P136,IF(A136="8％(軽減)対象計",SUMIFS($E$9:E135,$N$9:N135,"※")+P136,IF(AND(A136="小計",COUNTIF($A$9:A135,"小計")&lt;1),SUM($E$9:E135)+P136,IF(AND(A136="小計",COUNTIF($A$9:A135,"小計")&gt;=1),SUM(OFFSET($E$8,LARGE($V$9:V135,1)+1,0,LARGE($V$9:V136,1)-LARGE($V$9:V135,1)-1,1))+P136,IF(A136="8％対象計",SUMIFS($E$9:E135,$N$9:N135,"")+P136-SUMIFS($E$9:E135,$A$9:A135,"非課税・不課税取引計")-SUMIFS($E$9:E135,$A$9:A135,"小計")-SUMIFS($E$9:E135,$A$9:A135,"8％消費税計")-SUMIFS($E$9:E135,$A$9:A135,"8％対象計")-SUMIFS($E$9:E135,$A$9:A135,"8％(軽減)消費税計")-SUMIFS($E$9:E135,$A$9:A135,"8％(軽減)対象計"),IF(A136="8％消費税計",ROUND(SUMIFS($E$9:E135,$A$9:A135,"8％(軽減)対象計")/COUNTIF($A$9:A135,"8％(軽減)対象計")*0.08,0)+P136,IF(A136="8％消費税計",ROUND(SUMIFS($E$9:E135,$A$9:A135,"8％対象計")/COUNTIF($A$9:A135,"8％対象計")*0.08,0)+P136,IF(AND(A136="値引き",C136="",D136=""),0+P136,IF(C136="","",IF(D136="","",ROUND(C136*D136,0)+P136))))))))))),"")</f>
        <v/>
      </c>
      <c r="F136" s="235"/>
      <c r="G136" s="236" t="str">
        <f ca="1">IFERROR(IF($A136="非課税・不課税取引計",SUMIFS(G$9:G135,$N$9:$N135,"非・不")+$Q136,IF(AND(A136="小計",COUNTIF($A$9:A135,"小計")&lt;1),SUM($G$9:G135)+Q136,IF(AND(A136="小計",COUNTIF($A$9:A135,"小計")&gt;=1),SUM(OFFSET($G$8,LARGE($V$9:V135,1)+1,0,LARGE($V$9:V136,1)-LARGE($V$9:V135,1)-1,1))+Q136,IF($A136="１０％対象計",SUMIFS(G$9:G135,$N$9:$N135,"")+$Q136-SUMIFS(G$9:G135,$A$9:$A135,"非課税・不課税取引計")-SUMIFS(G$9:G135,$A$9:$A135,"小計")-SUMIFS(G$9:G135,$A$9:$A135,"１０％消費税計")-SUMIFS(G$9:G135,$A$9:$A135,"１０％対象計"),IF($A136="１０％消費税計",ROUND(SUMIFS(G$9:G135,$A$9:$A135,"１０％対象計")/COUNTIF($A$9:$A135,"１０％対象計")*0.1,0)+$Q136,IF(A136="値引き",T136,IF($C136="","",IF($D136="","",ROUND(F136*$D136,0)+$Q136)))))))),"")</f>
        <v/>
      </c>
      <c r="H136" s="237" t="str">
        <f t="shared" si="4"/>
        <v/>
      </c>
      <c r="I136" s="235"/>
      <c r="J136" s="238" t="str">
        <f ca="1">IFERROR(IF($A136="非課税・不課税取引計",SUMIFS(J$9:J135,$N$9:$N135,"非・不")+$R136,IF(AND(A136="小計",COUNTIF($A$9:A135,"小計")&lt;1),SUM($J$9:J135)+R136,IF(AND(A136="小計",COUNTIF($A$9:A135,"小計")&gt;=1),SUM(OFFSET($J$8,LARGE($V$9:V135,1)+1,0,LARGE($V$9:V136,1)-LARGE($V$9:V135,1)-1,1))+R136,IF($A136="１０％対象計",SUMIFS(J$9:J135,$N$9:$N135,"")+$R136-SUMIFS(J$9:J135,$A$9:$A135,"非課税・不課税取引計")-SUMIFS(J$9:J135,$A$9:$A135,"小計")-SUMIFS(J$9:J135,$A$9:$A135,"１０％消費税計")-SUMIFS(J$9:J135,$A$9:$A135,"１０％対象計"),IF($A136="１０％消費税計",ROUND(SUMIFS(J$9:J135,$A$9:$A135,"１０％対象計")/COUNTIF($A$9:$A135,"１０％対象計")*0.1,0)+$R136,IF(A136="値引き",U136,IF($C136="","",IF($D136="","",ROUND(I136*$D136,0)+$R136)))))))),"")</f>
        <v/>
      </c>
      <c r="K136" s="239" t="str">
        <f t="shared" si="5"/>
        <v/>
      </c>
      <c r="L136" s="240" t="str">
        <f t="shared" si="6"/>
        <v/>
      </c>
      <c r="M136" s="234" t="str">
        <f ca="1">IFERROR(IF($A136="非課税・不課税取引計",SUMIFS(M$9:M135,$N$9:$N135,"非・不")+$S136,IF(AND(A136="小計",COUNTIF($A$9:A135,"小計")&lt;1),SUM($M$9:M135)+S136,IF(AND(A136="小計",COUNTIF($A$9:A135,"小計")&gt;=1),SUM(OFFSET($M$8,LARGE($V$9:V135,1)+1,0,LARGE($V$9:V136,1)-LARGE($V$9:V135,1)-1,1))+S136,IF($A136="１０％対象計",SUMIFS(M$9:M135,$N$9:$N135,"")+$S136-SUMIFS(M$9:M135,$A$9:$A135,"非課税・不課税取引計")-SUMIFS(M$9:M135,$A$9:$A135,"小計")-SUMIFS(M$9:M135,$A$9:$A135,"１０％消費税計")-SUMIFS(M$9:M135,$A$9:$A135,"１０％対象計"),IF($A136="１０％消費税計",ROUND(SUMIFS(M$9:M135,$A$9:$A135,"１０％対象計")/COUNTIF($A$9:$A135,"１０％対象計")*0.1,0)+$S136,IF(A136="値引き",E136-G136-J136+S136,IF($C136="","",IF($D136="","",E136-G136-J136+$S136)))))))),"")</f>
        <v/>
      </c>
      <c r="N136" s="241"/>
      <c r="O136" s="242"/>
      <c r="P136" s="248"/>
      <c r="Q136" s="249"/>
      <c r="R136" s="249"/>
      <c r="S136" s="250"/>
      <c r="T136" s="252"/>
      <c r="U136" s="253"/>
      <c r="V136" s="214" t="str">
        <f t="shared" si="7"/>
        <v/>
      </c>
    </row>
    <row r="137" spans="1:22" ht="19.899999999999999" customHeight="1">
      <c r="A137" s="230"/>
      <c r="B137" s="231"/>
      <c r="C137" s="232"/>
      <c r="D137" s="233"/>
      <c r="E137" s="247" t="str">
        <f ca="1">IFERROR(IF(A137="１０％対象計",SUMIFS($E$9:E136,$N$9:N136,""),IF(A137="非課税・不課税取引計",SUMIFS($E$9:E136,$N$9:N136,"非・不")+P137,IF(A137="8％(軽減)対象計",SUMIFS($E$9:E136,$N$9:N136,"※")+P137,IF(AND(A137="小計",COUNTIF($A$9:A136,"小計")&lt;1),SUM($E$9:E136)+P137,IF(AND(A137="小計",COUNTIF($A$9:A136,"小計")&gt;=1),SUM(OFFSET($E$8,LARGE($V$9:V136,1)+1,0,LARGE($V$9:V137,1)-LARGE($V$9:V136,1)-1,1))+P137,IF(A137="8％対象計",SUMIFS($E$9:E136,$N$9:N136,"")+P137-SUMIFS($E$9:E136,$A$9:A136,"非課税・不課税取引計")-SUMIFS($E$9:E136,$A$9:A136,"小計")-SUMIFS($E$9:E136,$A$9:A136,"8％消費税計")-SUMIFS($E$9:E136,$A$9:A136,"8％対象計")-SUMIFS($E$9:E136,$A$9:A136,"8％(軽減)消費税計")-SUMIFS($E$9:E136,$A$9:A136,"8％(軽減)対象計"),IF(A137="8％消費税計",ROUND(SUMIFS($E$9:E136,$A$9:A136,"8％(軽減)対象計")/COUNTIF($A$9:A136,"8％(軽減)対象計")*0.08,0)+P137,IF(A137="8％消費税計",ROUND(SUMIFS($E$9:E136,$A$9:A136,"8％対象計")/COUNTIF($A$9:A136,"8％対象計")*0.08,0)+P137,IF(AND(A137="値引き",C137="",D137=""),0+P137,IF(C137="","",IF(D137="","",ROUND(C137*D137,0)+P137))))))))))),"")</f>
        <v/>
      </c>
      <c r="F137" s="235"/>
      <c r="G137" s="236" t="str">
        <f ca="1">IFERROR(IF($A137="非課税・不課税取引計",SUMIFS(G$9:G136,$N$9:$N136,"非・不")+$Q137,IF(AND(A137="小計",COUNTIF($A$9:A136,"小計")&lt;1),SUM($G$9:G136)+Q137,IF(AND(A137="小計",COUNTIF($A$9:A136,"小計")&gt;=1),SUM(OFFSET($G$8,LARGE($V$9:V136,1)+1,0,LARGE($V$9:V137,1)-LARGE($V$9:V136,1)-1,1))+Q137,IF($A137="１０％対象計",SUMIFS(G$9:G136,$N$9:$N136,"")+$Q137-SUMIFS(G$9:G136,$A$9:$A136,"非課税・不課税取引計")-SUMIFS(G$9:G136,$A$9:$A136,"小計")-SUMIFS(G$9:G136,$A$9:$A136,"１０％消費税計")-SUMIFS(G$9:G136,$A$9:$A136,"１０％対象計"),IF($A137="１０％消費税計",ROUND(SUMIFS(G$9:G136,$A$9:$A136,"１０％対象計")/COUNTIF($A$9:$A136,"１０％対象計")*0.1,0)+$Q137,IF(A137="値引き",T137,IF($C137="","",IF($D137="","",ROUND(F137*$D137,0)+$Q137)))))))),"")</f>
        <v/>
      </c>
      <c r="H137" s="237" t="str">
        <f t="shared" ref="H137:H200" si="8">IF(C137="","",IF(D137="","",F137/$C137))</f>
        <v/>
      </c>
      <c r="I137" s="235"/>
      <c r="J137" s="238" t="str">
        <f ca="1">IFERROR(IF($A137="非課税・不課税取引計",SUMIFS(J$9:J136,$N$9:$N136,"非・不")+$R137,IF(AND(A137="小計",COUNTIF($A$9:A136,"小計")&lt;1),SUM($J$9:J136)+R137,IF(AND(A137="小計",COUNTIF($A$9:A136,"小計")&gt;=1),SUM(OFFSET($J$8,LARGE($V$9:V136,1)+1,0,LARGE($V$9:V137,1)-LARGE($V$9:V136,1)-1,1))+R137,IF($A137="１０％対象計",SUMIFS(J$9:J136,$N$9:$N136,"")+$R137-SUMIFS(J$9:J136,$A$9:$A136,"非課税・不課税取引計")-SUMIFS(J$9:J136,$A$9:$A136,"小計")-SUMIFS(J$9:J136,$A$9:$A136,"１０％消費税計")-SUMIFS(J$9:J136,$A$9:$A136,"１０％対象計"),IF($A137="１０％消費税計",ROUND(SUMIFS(J$9:J136,$A$9:$A136,"１０％対象計")/COUNTIF($A$9:$A136,"１０％対象計")*0.1,0)+$R137,IF(A137="値引き",U137,IF($C137="","",IF($D137="","",ROUND(I137*$D137,0)+$R137)))))))),"")</f>
        <v/>
      </c>
      <c r="K137" s="239" t="str">
        <f t="shared" ref="K137:K200" si="9">IF(C137="","",IF(D137="","",I137/$C137))</f>
        <v/>
      </c>
      <c r="L137" s="240" t="str">
        <f t="shared" ref="L137:L200" si="10">IF(C137="","",IF(D137="","",C137-F137-I137))</f>
        <v/>
      </c>
      <c r="M137" s="234" t="str">
        <f ca="1">IFERROR(IF($A137="非課税・不課税取引計",SUMIFS(M$9:M136,$N$9:$N136,"非・不")+$S137,IF(AND(A137="小計",COUNTIF($A$9:A136,"小計")&lt;1),SUM($M$9:M136)+S137,IF(AND(A137="小計",COUNTIF($A$9:A136,"小計")&gt;=1),SUM(OFFSET($M$8,LARGE($V$9:V136,1)+1,0,LARGE($V$9:V137,1)-LARGE($V$9:V136,1)-1,1))+S137,IF($A137="１０％対象計",SUMIFS(M$9:M136,$N$9:$N136,"")+$S137-SUMIFS(M$9:M136,$A$9:$A136,"非課税・不課税取引計")-SUMIFS(M$9:M136,$A$9:$A136,"小計")-SUMIFS(M$9:M136,$A$9:$A136,"１０％消費税計")-SUMIFS(M$9:M136,$A$9:$A136,"１０％対象計"),IF($A137="１０％消費税計",ROUND(SUMIFS(M$9:M136,$A$9:$A136,"１０％対象計")/COUNTIF($A$9:$A136,"１０％対象計")*0.1,0)+$S137,IF(A137="値引き",E137-G137-J137+S137,IF($C137="","",IF($D137="","",E137-G137-J137+$S137)))))))),"")</f>
        <v/>
      </c>
      <c r="N137" s="241"/>
      <c r="O137" s="242"/>
      <c r="P137" s="248"/>
      <c r="Q137" s="249"/>
      <c r="R137" s="249"/>
      <c r="S137" s="250"/>
      <c r="T137" s="252"/>
      <c r="U137" s="253"/>
      <c r="V137" s="214" t="str">
        <f t="shared" si="7"/>
        <v/>
      </c>
    </row>
    <row r="138" spans="1:22" ht="19.899999999999999" customHeight="1">
      <c r="A138" s="230"/>
      <c r="B138" s="231"/>
      <c r="C138" s="232"/>
      <c r="D138" s="233"/>
      <c r="E138" s="247" t="str">
        <f ca="1">IFERROR(IF(A138="１０％対象計",SUMIFS($E$9:E137,$N$9:N137,""),IF(A138="非課税・不課税取引計",SUMIFS($E$9:E137,$N$9:N137,"非・不")+P138,IF(A138="8％(軽減)対象計",SUMIFS($E$9:E137,$N$9:N137,"※")+P138,IF(AND(A138="小計",COUNTIF($A$9:A137,"小計")&lt;1),SUM($E$9:E137)+P138,IF(AND(A138="小計",COUNTIF($A$9:A137,"小計")&gt;=1),SUM(OFFSET($E$8,LARGE($V$9:V137,1)+1,0,LARGE($V$9:V138,1)-LARGE($V$9:V137,1)-1,1))+P138,IF(A138="8％対象計",SUMIFS($E$9:E137,$N$9:N137,"")+P138-SUMIFS($E$9:E137,$A$9:A137,"非課税・不課税取引計")-SUMIFS($E$9:E137,$A$9:A137,"小計")-SUMIFS($E$9:E137,$A$9:A137,"8％消費税計")-SUMIFS($E$9:E137,$A$9:A137,"8％対象計")-SUMIFS($E$9:E137,$A$9:A137,"8％(軽減)消費税計")-SUMIFS($E$9:E137,$A$9:A137,"8％(軽減)対象計"),IF(A138="8％消費税計",ROUND(SUMIFS($E$9:E137,$A$9:A137,"8％(軽減)対象計")/COUNTIF($A$9:A137,"8％(軽減)対象計")*0.08,0)+P138,IF(A138="8％消費税計",ROUND(SUMIFS($E$9:E137,$A$9:A137,"8％対象計")/COUNTIF($A$9:A137,"8％対象計")*0.08,0)+P138,IF(AND(A138="値引き",C138="",D138=""),0+P138,IF(C138="","",IF(D138="","",ROUND(C138*D138,0)+P138))))))))))),"")</f>
        <v/>
      </c>
      <c r="F138" s="235"/>
      <c r="G138" s="236" t="str">
        <f ca="1">IFERROR(IF($A138="非課税・不課税取引計",SUMIFS(G$9:G137,$N$9:$N137,"非・不")+$Q138,IF(AND(A138="小計",COUNTIF($A$9:A137,"小計")&lt;1),SUM($G$9:G137)+Q138,IF(AND(A138="小計",COUNTIF($A$9:A137,"小計")&gt;=1),SUM(OFFSET($G$8,LARGE($V$9:V137,1)+1,0,LARGE($V$9:V138,1)-LARGE($V$9:V137,1)-1,1))+Q138,IF($A138="１０％対象計",SUMIFS(G$9:G137,$N$9:$N137,"")+$Q138-SUMIFS(G$9:G137,$A$9:$A137,"非課税・不課税取引計")-SUMIFS(G$9:G137,$A$9:$A137,"小計")-SUMIFS(G$9:G137,$A$9:$A137,"１０％消費税計")-SUMIFS(G$9:G137,$A$9:$A137,"１０％対象計"),IF($A138="１０％消費税計",ROUND(SUMIFS(G$9:G137,$A$9:$A137,"１０％対象計")/COUNTIF($A$9:$A137,"１０％対象計")*0.1,0)+$Q138,IF(A138="値引き",T138,IF($C138="","",IF($D138="","",ROUND(F138*$D138,0)+$Q138)))))))),"")</f>
        <v/>
      </c>
      <c r="H138" s="237" t="str">
        <f t="shared" si="8"/>
        <v/>
      </c>
      <c r="I138" s="235"/>
      <c r="J138" s="238" t="str">
        <f ca="1">IFERROR(IF($A138="非課税・不課税取引計",SUMIFS(J$9:J137,$N$9:$N137,"非・不")+$R138,IF(AND(A138="小計",COUNTIF($A$9:A137,"小計")&lt;1),SUM($J$9:J137)+R138,IF(AND(A138="小計",COUNTIF($A$9:A137,"小計")&gt;=1),SUM(OFFSET($J$8,LARGE($V$9:V137,1)+1,0,LARGE($V$9:V138,1)-LARGE($V$9:V137,1)-1,1))+R138,IF($A138="１０％対象計",SUMIFS(J$9:J137,$N$9:$N137,"")+$R138-SUMIFS(J$9:J137,$A$9:$A137,"非課税・不課税取引計")-SUMIFS(J$9:J137,$A$9:$A137,"小計")-SUMIFS(J$9:J137,$A$9:$A137,"１０％消費税計")-SUMIFS(J$9:J137,$A$9:$A137,"１０％対象計"),IF($A138="１０％消費税計",ROUND(SUMIFS(J$9:J137,$A$9:$A137,"１０％対象計")/COUNTIF($A$9:$A137,"１０％対象計")*0.1,0)+$R138,IF(A138="値引き",U138,IF($C138="","",IF($D138="","",ROUND(I138*$D138,0)+$R138)))))))),"")</f>
        <v/>
      </c>
      <c r="K138" s="239" t="str">
        <f t="shared" si="9"/>
        <v/>
      </c>
      <c r="L138" s="240" t="str">
        <f t="shared" si="10"/>
        <v/>
      </c>
      <c r="M138" s="234" t="str">
        <f ca="1">IFERROR(IF($A138="非課税・不課税取引計",SUMIFS(M$9:M137,$N$9:$N137,"非・不")+$S138,IF(AND(A138="小計",COUNTIF($A$9:A137,"小計")&lt;1),SUM($M$9:M137)+S138,IF(AND(A138="小計",COUNTIF($A$9:A137,"小計")&gt;=1),SUM(OFFSET($M$8,LARGE($V$9:V137,1)+1,0,LARGE($V$9:V138,1)-LARGE($V$9:V137,1)-1,1))+S138,IF($A138="１０％対象計",SUMIFS(M$9:M137,$N$9:$N137,"")+$S138-SUMIFS(M$9:M137,$A$9:$A137,"非課税・不課税取引計")-SUMIFS(M$9:M137,$A$9:$A137,"小計")-SUMIFS(M$9:M137,$A$9:$A137,"１０％消費税計")-SUMIFS(M$9:M137,$A$9:$A137,"１０％対象計"),IF($A138="１０％消費税計",ROUND(SUMIFS(M$9:M137,$A$9:$A137,"１０％対象計")/COUNTIF($A$9:$A137,"１０％対象計")*0.1,0)+$S138,IF(A138="値引き",E138-G138-J138+S138,IF($C138="","",IF($D138="","",E138-G138-J138+$S138)))))))),"")</f>
        <v/>
      </c>
      <c r="N138" s="241"/>
      <c r="O138" s="242"/>
      <c r="P138" s="248"/>
      <c r="Q138" s="249"/>
      <c r="R138" s="249"/>
      <c r="S138" s="250"/>
      <c r="T138" s="252"/>
      <c r="U138" s="253"/>
      <c r="V138" s="214" t="str">
        <f t="shared" si="7"/>
        <v/>
      </c>
    </row>
    <row r="139" spans="1:22" ht="19.899999999999999" customHeight="1">
      <c r="A139" s="230"/>
      <c r="B139" s="231"/>
      <c r="C139" s="232"/>
      <c r="D139" s="233"/>
      <c r="E139" s="247" t="str">
        <f ca="1">IFERROR(IF(A139="１０％対象計",SUMIFS($E$9:E138,$N$9:N138,""),IF(A139="非課税・不課税取引計",SUMIFS($E$9:E138,$N$9:N138,"非・不")+P139,IF(A139="8％(軽減)対象計",SUMIFS($E$9:E138,$N$9:N138,"※")+P139,IF(AND(A139="小計",COUNTIF($A$9:A138,"小計")&lt;1),SUM($E$9:E138)+P139,IF(AND(A139="小計",COUNTIF($A$9:A138,"小計")&gt;=1),SUM(OFFSET($E$8,LARGE($V$9:V138,1)+1,0,LARGE($V$9:V139,1)-LARGE($V$9:V138,1)-1,1))+P139,IF(A139="8％対象計",SUMIFS($E$9:E138,$N$9:N138,"")+P139-SUMIFS($E$9:E138,$A$9:A138,"非課税・不課税取引計")-SUMIFS($E$9:E138,$A$9:A138,"小計")-SUMIFS($E$9:E138,$A$9:A138,"8％消費税計")-SUMIFS($E$9:E138,$A$9:A138,"8％対象計")-SUMIFS($E$9:E138,$A$9:A138,"8％(軽減)消費税計")-SUMIFS($E$9:E138,$A$9:A138,"8％(軽減)対象計"),IF(A139="8％消費税計",ROUND(SUMIFS($E$9:E138,$A$9:A138,"8％(軽減)対象計")/COUNTIF($A$9:A138,"8％(軽減)対象計")*0.08,0)+P139,IF(A139="8％消費税計",ROUND(SUMIFS($E$9:E138,$A$9:A138,"8％対象計")/COUNTIF($A$9:A138,"8％対象計")*0.08,0)+P139,IF(AND(A139="値引き",C139="",D139=""),0+P139,IF(C139="","",IF(D139="","",ROUND(C139*D139,0)+P139))))))))))),"")</f>
        <v/>
      </c>
      <c r="F139" s="235"/>
      <c r="G139" s="236" t="str">
        <f ca="1">IFERROR(IF($A139="非課税・不課税取引計",SUMIFS(G$9:G138,$N$9:$N138,"非・不")+$Q139,IF(AND(A139="小計",COUNTIF($A$9:A138,"小計")&lt;1),SUM($G$9:G138)+Q139,IF(AND(A139="小計",COUNTIF($A$9:A138,"小計")&gt;=1),SUM(OFFSET($G$8,LARGE($V$9:V138,1)+1,0,LARGE($V$9:V139,1)-LARGE($V$9:V138,1)-1,1))+Q139,IF($A139="１０％対象計",SUMIFS(G$9:G138,$N$9:$N138,"")+$Q139-SUMIFS(G$9:G138,$A$9:$A138,"非課税・不課税取引計")-SUMIFS(G$9:G138,$A$9:$A138,"小計")-SUMIFS(G$9:G138,$A$9:$A138,"１０％消費税計")-SUMIFS(G$9:G138,$A$9:$A138,"１０％対象計"),IF($A139="１０％消費税計",ROUND(SUMIFS(G$9:G138,$A$9:$A138,"１０％対象計")/COUNTIF($A$9:$A138,"１０％対象計")*0.1,0)+$Q139,IF(A139="値引き",T139,IF($C139="","",IF($D139="","",ROUND(F139*$D139,0)+$Q139)))))))),"")</f>
        <v/>
      </c>
      <c r="H139" s="237" t="str">
        <f t="shared" si="8"/>
        <v/>
      </c>
      <c r="I139" s="235"/>
      <c r="J139" s="238" t="str">
        <f ca="1">IFERROR(IF($A139="非課税・不課税取引計",SUMIFS(J$9:J138,$N$9:$N138,"非・不")+$R139,IF(AND(A139="小計",COUNTIF($A$9:A138,"小計")&lt;1),SUM($J$9:J138)+R139,IF(AND(A139="小計",COUNTIF($A$9:A138,"小計")&gt;=1),SUM(OFFSET($J$8,LARGE($V$9:V138,1)+1,0,LARGE($V$9:V139,1)-LARGE($V$9:V138,1)-1,1))+R139,IF($A139="１０％対象計",SUMIFS(J$9:J138,$N$9:$N138,"")+$R139-SUMIFS(J$9:J138,$A$9:$A138,"非課税・不課税取引計")-SUMIFS(J$9:J138,$A$9:$A138,"小計")-SUMIFS(J$9:J138,$A$9:$A138,"１０％消費税計")-SUMIFS(J$9:J138,$A$9:$A138,"１０％対象計"),IF($A139="１０％消費税計",ROUND(SUMIFS(J$9:J138,$A$9:$A138,"１０％対象計")/COUNTIF($A$9:$A138,"１０％対象計")*0.1,0)+$R139,IF(A139="値引き",U139,IF($C139="","",IF($D139="","",ROUND(I139*$D139,0)+$R139)))))))),"")</f>
        <v/>
      </c>
      <c r="K139" s="239" t="str">
        <f t="shared" si="9"/>
        <v/>
      </c>
      <c r="L139" s="240" t="str">
        <f t="shared" si="10"/>
        <v/>
      </c>
      <c r="M139" s="234" t="str">
        <f ca="1">IFERROR(IF($A139="非課税・不課税取引計",SUMIFS(M$9:M138,$N$9:$N138,"非・不")+$S139,IF(AND(A139="小計",COUNTIF($A$9:A138,"小計")&lt;1),SUM($M$9:M138)+S139,IF(AND(A139="小計",COUNTIF($A$9:A138,"小計")&gt;=1),SUM(OFFSET($M$8,LARGE($V$9:V138,1)+1,0,LARGE($V$9:V139,1)-LARGE($V$9:V138,1)-1,1))+S139,IF($A139="１０％対象計",SUMIFS(M$9:M138,$N$9:$N138,"")+$S139-SUMIFS(M$9:M138,$A$9:$A138,"非課税・不課税取引計")-SUMIFS(M$9:M138,$A$9:$A138,"小計")-SUMIFS(M$9:M138,$A$9:$A138,"１０％消費税計")-SUMIFS(M$9:M138,$A$9:$A138,"１０％対象計"),IF($A139="１０％消費税計",ROUND(SUMIFS(M$9:M138,$A$9:$A138,"１０％対象計")/COUNTIF($A$9:$A138,"１０％対象計")*0.1,0)+$S139,IF(A139="値引き",E139-G139-J139+S139,IF($C139="","",IF($D139="","",E139-G139-J139+$S139)))))))),"")</f>
        <v/>
      </c>
      <c r="N139" s="241"/>
      <c r="O139" s="242"/>
      <c r="P139" s="248"/>
      <c r="Q139" s="249"/>
      <c r="R139" s="249"/>
      <c r="S139" s="250"/>
      <c r="T139" s="252"/>
      <c r="U139" s="253"/>
      <c r="V139" s="214" t="str">
        <f t="shared" ref="V139:V202" si="11">IF(A139="小計",ROW(A139)-6,"")</f>
        <v/>
      </c>
    </row>
    <row r="140" spans="1:22" ht="19.899999999999999" customHeight="1">
      <c r="A140" s="230"/>
      <c r="B140" s="231"/>
      <c r="C140" s="232"/>
      <c r="D140" s="233"/>
      <c r="E140" s="247" t="str">
        <f ca="1">IFERROR(IF(A140="１０％対象計",SUMIFS($E$9:E139,$N$9:N139,""),IF(A140="非課税・不課税取引計",SUMIFS($E$9:E139,$N$9:N139,"非・不")+P140,IF(A140="8％(軽減)対象計",SUMIFS($E$9:E139,$N$9:N139,"※")+P140,IF(AND(A140="小計",COUNTIF($A$9:A139,"小計")&lt;1),SUM($E$9:E139)+P140,IF(AND(A140="小計",COUNTIF($A$9:A139,"小計")&gt;=1),SUM(OFFSET($E$8,LARGE($V$9:V139,1)+1,0,LARGE($V$9:V140,1)-LARGE($V$9:V139,1)-1,1))+P140,IF(A140="8％対象計",SUMIFS($E$9:E139,$N$9:N139,"")+P140-SUMIFS($E$9:E139,$A$9:A139,"非課税・不課税取引計")-SUMIFS($E$9:E139,$A$9:A139,"小計")-SUMIFS($E$9:E139,$A$9:A139,"8％消費税計")-SUMIFS($E$9:E139,$A$9:A139,"8％対象計")-SUMIFS($E$9:E139,$A$9:A139,"8％(軽減)消費税計")-SUMIFS($E$9:E139,$A$9:A139,"8％(軽減)対象計"),IF(A140="8％消費税計",ROUND(SUMIFS($E$9:E139,$A$9:A139,"8％(軽減)対象計")/COUNTIF($A$9:A139,"8％(軽減)対象計")*0.08,0)+P140,IF(A140="8％消費税計",ROUND(SUMIFS($E$9:E139,$A$9:A139,"8％対象計")/COUNTIF($A$9:A139,"8％対象計")*0.08,0)+P140,IF(AND(A140="値引き",C140="",D140=""),0+P140,IF(C140="","",IF(D140="","",ROUND(C140*D140,0)+P140))))))))))),"")</f>
        <v/>
      </c>
      <c r="F140" s="235"/>
      <c r="G140" s="236" t="str">
        <f ca="1">IFERROR(IF($A140="非課税・不課税取引計",SUMIFS(G$9:G139,$N$9:$N139,"非・不")+$Q140,IF(AND(A140="小計",COUNTIF($A$9:A139,"小計")&lt;1),SUM($G$9:G139)+Q140,IF(AND(A140="小計",COUNTIF($A$9:A139,"小計")&gt;=1),SUM(OFFSET($G$8,LARGE($V$9:V139,1)+1,0,LARGE($V$9:V140,1)-LARGE($V$9:V139,1)-1,1))+Q140,IF($A140="１０％対象計",SUMIFS(G$9:G139,$N$9:$N139,"")+$Q140-SUMIFS(G$9:G139,$A$9:$A139,"非課税・不課税取引計")-SUMIFS(G$9:G139,$A$9:$A139,"小計")-SUMIFS(G$9:G139,$A$9:$A139,"１０％消費税計")-SUMIFS(G$9:G139,$A$9:$A139,"１０％対象計"),IF($A140="１０％消費税計",ROUND(SUMIFS(G$9:G139,$A$9:$A139,"１０％対象計")/COUNTIF($A$9:$A139,"１０％対象計")*0.1,0)+$Q140,IF(A140="値引き",T140,IF($C140="","",IF($D140="","",ROUND(F140*$D140,0)+$Q140)))))))),"")</f>
        <v/>
      </c>
      <c r="H140" s="237" t="str">
        <f t="shared" si="8"/>
        <v/>
      </c>
      <c r="I140" s="235"/>
      <c r="J140" s="238" t="str">
        <f ca="1">IFERROR(IF($A140="非課税・不課税取引計",SUMIFS(J$9:J139,$N$9:$N139,"非・不")+$R140,IF(AND(A140="小計",COUNTIF($A$9:A139,"小計")&lt;1),SUM($J$9:J139)+R140,IF(AND(A140="小計",COUNTIF($A$9:A139,"小計")&gt;=1),SUM(OFFSET($J$8,LARGE($V$9:V139,1)+1,0,LARGE($V$9:V140,1)-LARGE($V$9:V139,1)-1,1))+R140,IF($A140="１０％対象計",SUMIFS(J$9:J139,$N$9:$N139,"")+$R140-SUMIFS(J$9:J139,$A$9:$A139,"非課税・不課税取引計")-SUMIFS(J$9:J139,$A$9:$A139,"小計")-SUMIFS(J$9:J139,$A$9:$A139,"１０％消費税計")-SUMIFS(J$9:J139,$A$9:$A139,"１０％対象計"),IF($A140="１０％消費税計",ROUND(SUMIFS(J$9:J139,$A$9:$A139,"１０％対象計")/COUNTIF($A$9:$A139,"１０％対象計")*0.1,0)+$R140,IF(A140="値引き",U140,IF($C140="","",IF($D140="","",ROUND(I140*$D140,0)+$R140)))))))),"")</f>
        <v/>
      </c>
      <c r="K140" s="239" t="str">
        <f t="shared" si="9"/>
        <v/>
      </c>
      <c r="L140" s="240" t="str">
        <f t="shared" si="10"/>
        <v/>
      </c>
      <c r="M140" s="234" t="str">
        <f ca="1">IFERROR(IF($A140="非課税・不課税取引計",SUMIFS(M$9:M139,$N$9:$N139,"非・不")+$S140,IF(AND(A140="小計",COUNTIF($A$9:A139,"小計")&lt;1),SUM($M$9:M139)+S140,IF(AND(A140="小計",COUNTIF($A$9:A139,"小計")&gt;=1),SUM(OFFSET($M$8,LARGE($V$9:V139,1)+1,0,LARGE($V$9:V140,1)-LARGE($V$9:V139,1)-1,1))+S140,IF($A140="１０％対象計",SUMIFS(M$9:M139,$N$9:$N139,"")+$S140-SUMIFS(M$9:M139,$A$9:$A139,"非課税・不課税取引計")-SUMIFS(M$9:M139,$A$9:$A139,"小計")-SUMIFS(M$9:M139,$A$9:$A139,"１０％消費税計")-SUMIFS(M$9:M139,$A$9:$A139,"１０％対象計"),IF($A140="１０％消費税計",ROUND(SUMIFS(M$9:M139,$A$9:$A139,"１０％対象計")/COUNTIF($A$9:$A139,"１０％対象計")*0.1,0)+$S140,IF(A140="値引き",E140-G140-J140+S140,IF($C140="","",IF($D140="","",E140-G140-J140+$S140)))))))),"")</f>
        <v/>
      </c>
      <c r="N140" s="241"/>
      <c r="O140" s="242"/>
      <c r="P140" s="248"/>
      <c r="Q140" s="249"/>
      <c r="R140" s="249"/>
      <c r="S140" s="250"/>
      <c r="T140" s="252"/>
      <c r="U140" s="253"/>
      <c r="V140" s="214" t="str">
        <f t="shared" si="11"/>
        <v/>
      </c>
    </row>
    <row r="141" spans="1:22" ht="19.899999999999999" customHeight="1">
      <c r="A141" s="230"/>
      <c r="B141" s="231"/>
      <c r="C141" s="232"/>
      <c r="D141" s="233"/>
      <c r="E141" s="247" t="str">
        <f ca="1">IFERROR(IF(A141="１０％対象計",SUMIFS($E$9:E140,$N$9:N140,""),IF(A141="非課税・不課税取引計",SUMIFS($E$9:E140,$N$9:N140,"非・不")+P141,IF(A141="8％(軽減)対象計",SUMIFS($E$9:E140,$N$9:N140,"※")+P141,IF(AND(A141="小計",COUNTIF($A$9:A140,"小計")&lt;1),SUM($E$9:E140)+P141,IF(AND(A141="小計",COUNTIF($A$9:A140,"小計")&gt;=1),SUM(OFFSET($E$8,LARGE($V$9:V140,1)+1,0,LARGE($V$9:V141,1)-LARGE($V$9:V140,1)-1,1))+P141,IF(A141="8％対象計",SUMIFS($E$9:E140,$N$9:N140,"")+P141-SUMIFS($E$9:E140,$A$9:A140,"非課税・不課税取引計")-SUMIFS($E$9:E140,$A$9:A140,"小計")-SUMIFS($E$9:E140,$A$9:A140,"8％消費税計")-SUMIFS($E$9:E140,$A$9:A140,"8％対象計")-SUMIFS($E$9:E140,$A$9:A140,"8％(軽減)消費税計")-SUMIFS($E$9:E140,$A$9:A140,"8％(軽減)対象計"),IF(A141="8％消費税計",ROUND(SUMIFS($E$9:E140,$A$9:A140,"8％(軽減)対象計")/COUNTIF($A$9:A140,"8％(軽減)対象計")*0.08,0)+P141,IF(A141="8％消費税計",ROUND(SUMIFS($E$9:E140,$A$9:A140,"8％対象計")/COUNTIF($A$9:A140,"8％対象計")*0.08,0)+P141,IF(AND(A141="値引き",C141="",D141=""),0+P141,IF(C141="","",IF(D141="","",ROUND(C141*D141,0)+P141))))))))))),"")</f>
        <v/>
      </c>
      <c r="F141" s="235"/>
      <c r="G141" s="236" t="str">
        <f ca="1">IFERROR(IF($A141="非課税・不課税取引計",SUMIFS(G$9:G140,$N$9:$N140,"非・不")+$Q141,IF(AND(A141="小計",COUNTIF($A$9:A140,"小計")&lt;1),SUM($G$9:G140)+Q141,IF(AND(A141="小計",COUNTIF($A$9:A140,"小計")&gt;=1),SUM(OFFSET($G$8,LARGE($V$9:V140,1)+1,0,LARGE($V$9:V141,1)-LARGE($V$9:V140,1)-1,1))+Q141,IF($A141="１０％対象計",SUMIFS(G$9:G140,$N$9:$N140,"")+$Q141-SUMIFS(G$9:G140,$A$9:$A140,"非課税・不課税取引計")-SUMIFS(G$9:G140,$A$9:$A140,"小計")-SUMIFS(G$9:G140,$A$9:$A140,"１０％消費税計")-SUMIFS(G$9:G140,$A$9:$A140,"１０％対象計"),IF($A141="１０％消費税計",ROUND(SUMIFS(G$9:G140,$A$9:$A140,"１０％対象計")/COUNTIF($A$9:$A140,"１０％対象計")*0.1,0)+$Q141,IF(A141="値引き",T141,IF($C141="","",IF($D141="","",ROUND(F141*$D141,0)+$Q141)))))))),"")</f>
        <v/>
      </c>
      <c r="H141" s="237" t="str">
        <f t="shared" si="8"/>
        <v/>
      </c>
      <c r="I141" s="235"/>
      <c r="J141" s="238" t="str">
        <f ca="1">IFERROR(IF($A141="非課税・不課税取引計",SUMIFS(J$9:J140,$N$9:$N140,"非・不")+$R141,IF(AND(A141="小計",COUNTIF($A$9:A140,"小計")&lt;1),SUM($J$9:J140)+R141,IF(AND(A141="小計",COUNTIF($A$9:A140,"小計")&gt;=1),SUM(OFFSET($J$8,LARGE($V$9:V140,1)+1,0,LARGE($V$9:V141,1)-LARGE($V$9:V140,1)-1,1))+R141,IF($A141="１０％対象計",SUMIFS(J$9:J140,$N$9:$N140,"")+$R141-SUMIFS(J$9:J140,$A$9:$A140,"非課税・不課税取引計")-SUMIFS(J$9:J140,$A$9:$A140,"小計")-SUMIFS(J$9:J140,$A$9:$A140,"１０％消費税計")-SUMIFS(J$9:J140,$A$9:$A140,"１０％対象計"),IF($A141="１０％消費税計",ROUND(SUMIFS(J$9:J140,$A$9:$A140,"１０％対象計")/COUNTIF($A$9:$A140,"１０％対象計")*0.1,0)+$R141,IF(A141="値引き",U141,IF($C141="","",IF($D141="","",ROUND(I141*$D141,0)+$R141)))))))),"")</f>
        <v/>
      </c>
      <c r="K141" s="239" t="str">
        <f t="shared" si="9"/>
        <v/>
      </c>
      <c r="L141" s="240" t="str">
        <f t="shared" si="10"/>
        <v/>
      </c>
      <c r="M141" s="234" t="str">
        <f ca="1">IFERROR(IF($A141="非課税・不課税取引計",SUMIFS(M$9:M140,$N$9:$N140,"非・不")+$S141,IF(AND(A141="小計",COUNTIF($A$9:A140,"小計")&lt;1),SUM($M$9:M140)+S141,IF(AND(A141="小計",COUNTIF($A$9:A140,"小計")&gt;=1),SUM(OFFSET($M$8,LARGE($V$9:V140,1)+1,0,LARGE($V$9:V141,1)-LARGE($V$9:V140,1)-1,1))+S141,IF($A141="１０％対象計",SUMIFS(M$9:M140,$N$9:$N140,"")+$S141-SUMIFS(M$9:M140,$A$9:$A140,"非課税・不課税取引計")-SUMIFS(M$9:M140,$A$9:$A140,"小計")-SUMIFS(M$9:M140,$A$9:$A140,"１０％消費税計")-SUMIFS(M$9:M140,$A$9:$A140,"１０％対象計"),IF($A141="１０％消費税計",ROUND(SUMIFS(M$9:M140,$A$9:$A140,"１０％対象計")/COUNTIF($A$9:$A140,"１０％対象計")*0.1,0)+$S141,IF(A141="値引き",E141-G141-J141+S141,IF($C141="","",IF($D141="","",E141-G141-J141+$S141)))))))),"")</f>
        <v/>
      </c>
      <c r="N141" s="241"/>
      <c r="O141" s="242"/>
      <c r="P141" s="248"/>
      <c r="Q141" s="249"/>
      <c r="R141" s="249"/>
      <c r="S141" s="250"/>
      <c r="T141" s="252"/>
      <c r="U141" s="253"/>
      <c r="V141" s="214" t="str">
        <f t="shared" si="11"/>
        <v/>
      </c>
    </row>
    <row r="142" spans="1:22" ht="19.899999999999999" customHeight="1">
      <c r="A142" s="230"/>
      <c r="B142" s="231"/>
      <c r="C142" s="232"/>
      <c r="D142" s="233"/>
      <c r="E142" s="247" t="str">
        <f ca="1">IFERROR(IF(A142="１０％対象計",SUMIFS($E$9:E141,$N$9:N141,""),IF(A142="非課税・不課税取引計",SUMIFS($E$9:E141,$N$9:N141,"非・不")+P142,IF(A142="8％(軽減)対象計",SUMIFS($E$9:E141,$N$9:N141,"※")+P142,IF(AND(A142="小計",COUNTIF($A$9:A141,"小計")&lt;1),SUM($E$9:E141)+P142,IF(AND(A142="小計",COUNTIF($A$9:A141,"小計")&gt;=1),SUM(OFFSET($E$8,LARGE($V$9:V141,1)+1,0,LARGE($V$9:V142,1)-LARGE($V$9:V141,1)-1,1))+P142,IF(A142="8％対象計",SUMIFS($E$9:E141,$N$9:N141,"")+P142-SUMIFS($E$9:E141,$A$9:A141,"非課税・不課税取引計")-SUMIFS($E$9:E141,$A$9:A141,"小計")-SUMIFS($E$9:E141,$A$9:A141,"8％消費税計")-SUMIFS($E$9:E141,$A$9:A141,"8％対象計")-SUMIFS($E$9:E141,$A$9:A141,"8％(軽減)消費税計")-SUMIFS($E$9:E141,$A$9:A141,"8％(軽減)対象計"),IF(A142="8％消費税計",ROUND(SUMIFS($E$9:E141,$A$9:A141,"8％(軽減)対象計")/COUNTIF($A$9:A141,"8％(軽減)対象計")*0.08,0)+P142,IF(A142="8％消費税計",ROUND(SUMIFS($E$9:E141,$A$9:A141,"8％対象計")/COUNTIF($A$9:A141,"8％対象計")*0.08,0)+P142,IF(AND(A142="値引き",C142="",D142=""),0+P142,IF(C142="","",IF(D142="","",ROUND(C142*D142,0)+P142))))))))))),"")</f>
        <v/>
      </c>
      <c r="F142" s="235"/>
      <c r="G142" s="236" t="str">
        <f ca="1">IFERROR(IF($A142="非課税・不課税取引計",SUMIFS(G$9:G141,$N$9:$N141,"非・不")+$Q142,IF(AND(A142="小計",COUNTIF($A$9:A141,"小計")&lt;1),SUM($G$9:G141)+Q142,IF(AND(A142="小計",COUNTIF($A$9:A141,"小計")&gt;=1),SUM(OFFSET($G$8,LARGE($V$9:V141,1)+1,0,LARGE($V$9:V142,1)-LARGE($V$9:V141,1)-1,1))+Q142,IF($A142="１０％対象計",SUMIFS(G$9:G141,$N$9:$N141,"")+$Q142-SUMIFS(G$9:G141,$A$9:$A141,"非課税・不課税取引計")-SUMIFS(G$9:G141,$A$9:$A141,"小計")-SUMIFS(G$9:G141,$A$9:$A141,"１０％消費税計")-SUMIFS(G$9:G141,$A$9:$A141,"１０％対象計"),IF($A142="１０％消費税計",ROUND(SUMIFS(G$9:G141,$A$9:$A141,"１０％対象計")/COUNTIF($A$9:$A141,"１０％対象計")*0.1,0)+$Q142,IF(A142="値引き",T142,IF($C142="","",IF($D142="","",ROUND(F142*$D142,0)+$Q142)))))))),"")</f>
        <v/>
      </c>
      <c r="H142" s="237" t="str">
        <f t="shared" si="8"/>
        <v/>
      </c>
      <c r="I142" s="235"/>
      <c r="J142" s="238" t="str">
        <f ca="1">IFERROR(IF($A142="非課税・不課税取引計",SUMIFS(J$9:J141,$N$9:$N141,"非・不")+$R142,IF(AND(A142="小計",COUNTIF($A$9:A141,"小計")&lt;1),SUM($J$9:J141)+R142,IF(AND(A142="小計",COUNTIF($A$9:A141,"小計")&gt;=1),SUM(OFFSET($J$8,LARGE($V$9:V141,1)+1,0,LARGE($V$9:V142,1)-LARGE($V$9:V141,1)-1,1))+R142,IF($A142="１０％対象計",SUMIFS(J$9:J141,$N$9:$N141,"")+$R142-SUMIFS(J$9:J141,$A$9:$A141,"非課税・不課税取引計")-SUMIFS(J$9:J141,$A$9:$A141,"小計")-SUMIFS(J$9:J141,$A$9:$A141,"１０％消費税計")-SUMIFS(J$9:J141,$A$9:$A141,"１０％対象計"),IF($A142="１０％消費税計",ROUND(SUMIFS(J$9:J141,$A$9:$A141,"１０％対象計")/COUNTIF($A$9:$A141,"１０％対象計")*0.1,0)+$R142,IF(A142="値引き",U142,IF($C142="","",IF($D142="","",ROUND(I142*$D142,0)+$R142)))))))),"")</f>
        <v/>
      </c>
      <c r="K142" s="239" t="str">
        <f t="shared" si="9"/>
        <v/>
      </c>
      <c r="L142" s="240" t="str">
        <f t="shared" si="10"/>
        <v/>
      </c>
      <c r="M142" s="234" t="str">
        <f ca="1">IFERROR(IF($A142="非課税・不課税取引計",SUMIFS(M$9:M141,$N$9:$N141,"非・不")+$S142,IF(AND(A142="小計",COUNTIF($A$9:A141,"小計")&lt;1),SUM($M$9:M141)+S142,IF(AND(A142="小計",COUNTIF($A$9:A141,"小計")&gt;=1),SUM(OFFSET($M$8,LARGE($V$9:V141,1)+1,0,LARGE($V$9:V142,1)-LARGE($V$9:V141,1)-1,1))+S142,IF($A142="１０％対象計",SUMIFS(M$9:M141,$N$9:$N141,"")+$S142-SUMIFS(M$9:M141,$A$9:$A141,"非課税・不課税取引計")-SUMIFS(M$9:M141,$A$9:$A141,"小計")-SUMIFS(M$9:M141,$A$9:$A141,"１０％消費税計")-SUMIFS(M$9:M141,$A$9:$A141,"１０％対象計"),IF($A142="１０％消費税計",ROUND(SUMIFS(M$9:M141,$A$9:$A141,"１０％対象計")/COUNTIF($A$9:$A141,"１０％対象計")*0.1,0)+$S142,IF(A142="値引き",E142-G142-J142+S142,IF($C142="","",IF($D142="","",E142-G142-J142+$S142)))))))),"")</f>
        <v/>
      </c>
      <c r="N142" s="241"/>
      <c r="O142" s="242"/>
      <c r="P142" s="248"/>
      <c r="Q142" s="249"/>
      <c r="R142" s="249"/>
      <c r="S142" s="250"/>
      <c r="T142" s="252"/>
      <c r="U142" s="253"/>
      <c r="V142" s="214" t="str">
        <f t="shared" si="11"/>
        <v/>
      </c>
    </row>
    <row r="143" spans="1:22" ht="19.899999999999999" customHeight="1">
      <c r="A143" s="230"/>
      <c r="B143" s="231"/>
      <c r="C143" s="232"/>
      <c r="D143" s="233"/>
      <c r="E143" s="247" t="str">
        <f ca="1">IFERROR(IF(A143="１０％対象計",SUMIFS($E$9:E142,$N$9:N142,""),IF(A143="非課税・不課税取引計",SUMIFS($E$9:E142,$N$9:N142,"非・不")+P143,IF(A143="8％(軽減)対象計",SUMIFS($E$9:E142,$N$9:N142,"※")+P143,IF(AND(A143="小計",COUNTIF($A$9:A142,"小計")&lt;1),SUM($E$9:E142)+P143,IF(AND(A143="小計",COUNTIF($A$9:A142,"小計")&gt;=1),SUM(OFFSET($E$8,LARGE($V$9:V142,1)+1,0,LARGE($V$9:V143,1)-LARGE($V$9:V142,1)-1,1))+P143,IF(A143="8％対象計",SUMIFS($E$9:E142,$N$9:N142,"")+P143-SUMIFS($E$9:E142,$A$9:A142,"非課税・不課税取引計")-SUMIFS($E$9:E142,$A$9:A142,"小計")-SUMIFS($E$9:E142,$A$9:A142,"8％消費税計")-SUMIFS($E$9:E142,$A$9:A142,"8％対象計")-SUMIFS($E$9:E142,$A$9:A142,"8％(軽減)消費税計")-SUMIFS($E$9:E142,$A$9:A142,"8％(軽減)対象計"),IF(A143="8％消費税計",ROUND(SUMIFS($E$9:E142,$A$9:A142,"8％(軽減)対象計")/COUNTIF($A$9:A142,"8％(軽減)対象計")*0.08,0)+P143,IF(A143="8％消費税計",ROUND(SUMIFS($E$9:E142,$A$9:A142,"8％対象計")/COUNTIF($A$9:A142,"8％対象計")*0.08,0)+P143,IF(AND(A143="値引き",C143="",D143=""),0+P143,IF(C143="","",IF(D143="","",ROUND(C143*D143,0)+P143))))))))))),"")</f>
        <v/>
      </c>
      <c r="F143" s="235"/>
      <c r="G143" s="236" t="str">
        <f ca="1">IFERROR(IF($A143="非課税・不課税取引計",SUMIFS(G$9:G142,$N$9:$N142,"非・不")+$Q143,IF(AND(A143="小計",COUNTIF($A$9:A142,"小計")&lt;1),SUM($G$9:G142)+Q143,IF(AND(A143="小計",COUNTIF($A$9:A142,"小計")&gt;=1),SUM(OFFSET($G$8,LARGE($V$9:V142,1)+1,0,LARGE($V$9:V143,1)-LARGE($V$9:V142,1)-1,1))+Q143,IF($A143="１０％対象計",SUMIFS(G$9:G142,$N$9:$N142,"")+$Q143-SUMIFS(G$9:G142,$A$9:$A142,"非課税・不課税取引計")-SUMIFS(G$9:G142,$A$9:$A142,"小計")-SUMIFS(G$9:G142,$A$9:$A142,"１０％消費税計")-SUMIFS(G$9:G142,$A$9:$A142,"１０％対象計"),IF($A143="１０％消費税計",ROUND(SUMIFS(G$9:G142,$A$9:$A142,"１０％対象計")/COUNTIF($A$9:$A142,"１０％対象計")*0.1,0)+$Q143,IF(A143="値引き",T143,IF($C143="","",IF($D143="","",ROUND(F143*$D143,0)+$Q143)))))))),"")</f>
        <v/>
      </c>
      <c r="H143" s="237" t="str">
        <f t="shared" si="8"/>
        <v/>
      </c>
      <c r="I143" s="235"/>
      <c r="J143" s="238" t="str">
        <f ca="1">IFERROR(IF($A143="非課税・不課税取引計",SUMIFS(J$9:J142,$N$9:$N142,"非・不")+$R143,IF(AND(A143="小計",COUNTIF($A$9:A142,"小計")&lt;1),SUM($J$9:J142)+R143,IF(AND(A143="小計",COUNTIF($A$9:A142,"小計")&gt;=1),SUM(OFFSET($J$8,LARGE($V$9:V142,1)+1,0,LARGE($V$9:V143,1)-LARGE($V$9:V142,1)-1,1))+R143,IF($A143="１０％対象計",SUMIFS(J$9:J142,$N$9:$N142,"")+$R143-SUMIFS(J$9:J142,$A$9:$A142,"非課税・不課税取引計")-SUMIFS(J$9:J142,$A$9:$A142,"小計")-SUMIFS(J$9:J142,$A$9:$A142,"１０％消費税計")-SUMIFS(J$9:J142,$A$9:$A142,"１０％対象計"),IF($A143="１０％消費税計",ROUND(SUMIFS(J$9:J142,$A$9:$A142,"１０％対象計")/COUNTIF($A$9:$A142,"１０％対象計")*0.1,0)+$R143,IF(A143="値引き",U143,IF($C143="","",IF($D143="","",ROUND(I143*$D143,0)+$R143)))))))),"")</f>
        <v/>
      </c>
      <c r="K143" s="239" t="str">
        <f t="shared" si="9"/>
        <v/>
      </c>
      <c r="L143" s="240" t="str">
        <f t="shared" si="10"/>
        <v/>
      </c>
      <c r="M143" s="234" t="str">
        <f ca="1">IFERROR(IF($A143="非課税・不課税取引計",SUMIFS(M$9:M142,$N$9:$N142,"非・不")+$S143,IF(AND(A143="小計",COUNTIF($A$9:A142,"小計")&lt;1),SUM($M$9:M142)+S143,IF(AND(A143="小計",COUNTIF($A$9:A142,"小計")&gt;=1),SUM(OFFSET($M$8,LARGE($V$9:V142,1)+1,0,LARGE($V$9:V143,1)-LARGE($V$9:V142,1)-1,1))+S143,IF($A143="１０％対象計",SUMIFS(M$9:M142,$N$9:$N142,"")+$S143-SUMIFS(M$9:M142,$A$9:$A142,"非課税・不課税取引計")-SUMIFS(M$9:M142,$A$9:$A142,"小計")-SUMIFS(M$9:M142,$A$9:$A142,"１０％消費税計")-SUMIFS(M$9:M142,$A$9:$A142,"１０％対象計"),IF($A143="１０％消費税計",ROUND(SUMIFS(M$9:M142,$A$9:$A142,"１０％対象計")/COUNTIF($A$9:$A142,"１０％対象計")*0.1,0)+$S143,IF(A143="値引き",E143-G143-J143+S143,IF($C143="","",IF($D143="","",E143-G143-J143+$S143)))))))),"")</f>
        <v/>
      </c>
      <c r="N143" s="241"/>
      <c r="O143" s="242"/>
      <c r="P143" s="248"/>
      <c r="Q143" s="249"/>
      <c r="R143" s="249"/>
      <c r="S143" s="250"/>
      <c r="T143" s="252"/>
      <c r="U143" s="253"/>
      <c r="V143" s="214" t="str">
        <f t="shared" si="11"/>
        <v/>
      </c>
    </row>
    <row r="144" spans="1:22" ht="19.899999999999999" customHeight="1">
      <c r="A144" s="230"/>
      <c r="B144" s="231"/>
      <c r="C144" s="232"/>
      <c r="D144" s="233"/>
      <c r="E144" s="247" t="str">
        <f ca="1">IFERROR(IF(A144="１０％対象計",SUMIFS($E$9:E143,$N$9:N143,""),IF(A144="非課税・不課税取引計",SUMIFS($E$9:E143,$N$9:N143,"非・不")+P144,IF(A144="8％(軽減)対象計",SUMIFS($E$9:E143,$N$9:N143,"※")+P144,IF(AND(A144="小計",COUNTIF($A$9:A143,"小計")&lt;1),SUM($E$9:E143)+P144,IF(AND(A144="小計",COUNTIF($A$9:A143,"小計")&gt;=1),SUM(OFFSET($E$8,LARGE($V$9:V143,1)+1,0,LARGE($V$9:V144,1)-LARGE($V$9:V143,1)-1,1))+P144,IF(A144="8％対象計",SUMIFS($E$9:E143,$N$9:N143,"")+P144-SUMIFS($E$9:E143,$A$9:A143,"非課税・不課税取引計")-SUMIFS($E$9:E143,$A$9:A143,"小計")-SUMIFS($E$9:E143,$A$9:A143,"8％消費税計")-SUMIFS($E$9:E143,$A$9:A143,"8％対象計")-SUMIFS($E$9:E143,$A$9:A143,"8％(軽減)消費税計")-SUMIFS($E$9:E143,$A$9:A143,"8％(軽減)対象計"),IF(A144="8％消費税計",ROUND(SUMIFS($E$9:E143,$A$9:A143,"8％(軽減)対象計")/COUNTIF($A$9:A143,"8％(軽減)対象計")*0.08,0)+P144,IF(A144="8％消費税計",ROUND(SUMIFS($E$9:E143,$A$9:A143,"8％対象計")/COUNTIF($A$9:A143,"8％対象計")*0.08,0)+P144,IF(AND(A144="値引き",C144="",D144=""),0+P144,IF(C144="","",IF(D144="","",ROUND(C144*D144,0)+P144))))))))))),"")</f>
        <v/>
      </c>
      <c r="F144" s="235"/>
      <c r="G144" s="236" t="str">
        <f ca="1">IFERROR(IF($A144="非課税・不課税取引計",SUMIFS(G$9:G143,$N$9:$N143,"非・不")+$Q144,IF(AND(A144="小計",COUNTIF($A$9:A143,"小計")&lt;1),SUM($G$9:G143)+Q144,IF(AND(A144="小計",COUNTIF($A$9:A143,"小計")&gt;=1),SUM(OFFSET($G$8,LARGE($V$9:V143,1)+1,0,LARGE($V$9:V144,1)-LARGE($V$9:V143,1)-1,1))+Q144,IF($A144="１０％対象計",SUMIFS(G$9:G143,$N$9:$N143,"")+$Q144-SUMIFS(G$9:G143,$A$9:$A143,"非課税・不課税取引計")-SUMIFS(G$9:G143,$A$9:$A143,"小計")-SUMIFS(G$9:G143,$A$9:$A143,"１０％消費税計")-SUMIFS(G$9:G143,$A$9:$A143,"１０％対象計"),IF($A144="１０％消費税計",ROUND(SUMIFS(G$9:G143,$A$9:$A143,"１０％対象計")/COUNTIF($A$9:$A143,"１０％対象計")*0.1,0)+$Q144,IF(A144="値引き",T144,IF($C144="","",IF($D144="","",ROUND(F144*$D144,0)+$Q144)))))))),"")</f>
        <v/>
      </c>
      <c r="H144" s="237" t="str">
        <f t="shared" si="8"/>
        <v/>
      </c>
      <c r="I144" s="235"/>
      <c r="J144" s="238" t="str">
        <f ca="1">IFERROR(IF($A144="非課税・不課税取引計",SUMIFS(J$9:J143,$N$9:$N143,"非・不")+$R144,IF(AND(A144="小計",COUNTIF($A$9:A143,"小計")&lt;1),SUM($J$9:J143)+R144,IF(AND(A144="小計",COUNTIF($A$9:A143,"小計")&gt;=1),SUM(OFFSET($J$8,LARGE($V$9:V143,1)+1,0,LARGE($V$9:V144,1)-LARGE($V$9:V143,1)-1,1))+R144,IF($A144="１０％対象計",SUMIFS(J$9:J143,$N$9:$N143,"")+$R144-SUMIFS(J$9:J143,$A$9:$A143,"非課税・不課税取引計")-SUMIFS(J$9:J143,$A$9:$A143,"小計")-SUMIFS(J$9:J143,$A$9:$A143,"１０％消費税計")-SUMIFS(J$9:J143,$A$9:$A143,"１０％対象計"),IF($A144="１０％消費税計",ROUND(SUMIFS(J$9:J143,$A$9:$A143,"１０％対象計")/COUNTIF($A$9:$A143,"１０％対象計")*0.1,0)+$R144,IF(A144="値引き",U144,IF($C144="","",IF($D144="","",ROUND(I144*$D144,0)+$R144)))))))),"")</f>
        <v/>
      </c>
      <c r="K144" s="239" t="str">
        <f t="shared" si="9"/>
        <v/>
      </c>
      <c r="L144" s="240" t="str">
        <f t="shared" si="10"/>
        <v/>
      </c>
      <c r="M144" s="234" t="str">
        <f ca="1">IFERROR(IF($A144="非課税・不課税取引計",SUMIFS(M$9:M143,$N$9:$N143,"非・不")+$S144,IF(AND(A144="小計",COUNTIF($A$9:A143,"小計")&lt;1),SUM($M$9:M143)+S144,IF(AND(A144="小計",COUNTIF($A$9:A143,"小計")&gt;=1),SUM(OFFSET($M$8,LARGE($V$9:V143,1)+1,0,LARGE($V$9:V144,1)-LARGE($V$9:V143,1)-1,1))+S144,IF($A144="１０％対象計",SUMIFS(M$9:M143,$N$9:$N143,"")+$S144-SUMIFS(M$9:M143,$A$9:$A143,"非課税・不課税取引計")-SUMIFS(M$9:M143,$A$9:$A143,"小計")-SUMIFS(M$9:M143,$A$9:$A143,"１０％消費税計")-SUMIFS(M$9:M143,$A$9:$A143,"１０％対象計"),IF($A144="１０％消費税計",ROUND(SUMIFS(M$9:M143,$A$9:$A143,"１０％対象計")/COUNTIF($A$9:$A143,"１０％対象計")*0.1,0)+$S144,IF(A144="値引き",E144-G144-J144+S144,IF($C144="","",IF($D144="","",E144-G144-J144+$S144)))))))),"")</f>
        <v/>
      </c>
      <c r="N144" s="241"/>
      <c r="O144" s="242"/>
      <c r="P144" s="248"/>
      <c r="Q144" s="249"/>
      <c r="R144" s="249"/>
      <c r="S144" s="250"/>
      <c r="T144" s="252"/>
      <c r="U144" s="253"/>
      <c r="V144" s="214" t="str">
        <f t="shared" si="11"/>
        <v/>
      </c>
    </row>
    <row r="145" spans="1:22" ht="19.899999999999999" customHeight="1">
      <c r="A145" s="230"/>
      <c r="B145" s="231"/>
      <c r="C145" s="232"/>
      <c r="D145" s="233"/>
      <c r="E145" s="247" t="str">
        <f ca="1">IFERROR(IF(A145="１０％対象計",SUMIFS($E$9:E144,$N$9:N144,""),IF(A145="非課税・不課税取引計",SUMIFS($E$9:E144,$N$9:N144,"非・不")+P145,IF(A145="8％(軽減)対象計",SUMIFS($E$9:E144,$N$9:N144,"※")+P145,IF(AND(A145="小計",COUNTIF($A$9:A144,"小計")&lt;1),SUM($E$9:E144)+P145,IF(AND(A145="小計",COUNTIF($A$9:A144,"小計")&gt;=1),SUM(OFFSET($E$8,LARGE($V$9:V144,1)+1,0,LARGE($V$9:V145,1)-LARGE($V$9:V144,1)-1,1))+P145,IF(A145="8％対象計",SUMIFS($E$9:E144,$N$9:N144,"")+P145-SUMIFS($E$9:E144,$A$9:A144,"非課税・不課税取引計")-SUMIFS($E$9:E144,$A$9:A144,"小計")-SUMIFS($E$9:E144,$A$9:A144,"8％消費税計")-SUMIFS($E$9:E144,$A$9:A144,"8％対象計")-SUMIFS($E$9:E144,$A$9:A144,"8％(軽減)消費税計")-SUMIFS($E$9:E144,$A$9:A144,"8％(軽減)対象計"),IF(A145="8％消費税計",ROUND(SUMIFS($E$9:E144,$A$9:A144,"8％(軽減)対象計")/COUNTIF($A$9:A144,"8％(軽減)対象計")*0.08,0)+P145,IF(A145="8％消費税計",ROUND(SUMIFS($E$9:E144,$A$9:A144,"8％対象計")/COUNTIF($A$9:A144,"8％対象計")*0.08,0)+P145,IF(AND(A145="値引き",C145="",D145=""),0+P145,IF(C145="","",IF(D145="","",ROUND(C145*D145,0)+P145))))))))))),"")</f>
        <v/>
      </c>
      <c r="F145" s="235"/>
      <c r="G145" s="236" t="str">
        <f ca="1">IFERROR(IF($A145="非課税・不課税取引計",SUMIFS(G$9:G144,$N$9:$N144,"非・不")+$Q145,IF(AND(A145="小計",COUNTIF($A$9:A144,"小計")&lt;1),SUM($G$9:G144)+Q145,IF(AND(A145="小計",COUNTIF($A$9:A144,"小計")&gt;=1),SUM(OFFSET($G$8,LARGE($V$9:V144,1)+1,0,LARGE($V$9:V145,1)-LARGE($V$9:V144,1)-1,1))+Q145,IF($A145="１０％対象計",SUMIFS(G$9:G144,$N$9:$N144,"")+$Q145-SUMIFS(G$9:G144,$A$9:$A144,"非課税・不課税取引計")-SUMIFS(G$9:G144,$A$9:$A144,"小計")-SUMIFS(G$9:G144,$A$9:$A144,"１０％消費税計")-SUMIFS(G$9:G144,$A$9:$A144,"１０％対象計"),IF($A145="１０％消費税計",ROUND(SUMIFS(G$9:G144,$A$9:$A144,"１０％対象計")/COUNTIF($A$9:$A144,"１０％対象計")*0.1,0)+$Q145,IF(A145="値引き",T145,IF($C145="","",IF($D145="","",ROUND(F145*$D145,0)+$Q145)))))))),"")</f>
        <v/>
      </c>
      <c r="H145" s="237" t="str">
        <f t="shared" si="8"/>
        <v/>
      </c>
      <c r="I145" s="235"/>
      <c r="J145" s="238" t="str">
        <f ca="1">IFERROR(IF($A145="非課税・不課税取引計",SUMIFS(J$9:J144,$N$9:$N144,"非・不")+$R145,IF(AND(A145="小計",COUNTIF($A$9:A144,"小計")&lt;1),SUM($J$9:J144)+R145,IF(AND(A145="小計",COUNTIF($A$9:A144,"小計")&gt;=1),SUM(OFFSET($J$8,LARGE($V$9:V144,1)+1,0,LARGE($V$9:V145,1)-LARGE($V$9:V144,1)-1,1))+R145,IF($A145="１０％対象計",SUMIFS(J$9:J144,$N$9:$N144,"")+$R145-SUMIFS(J$9:J144,$A$9:$A144,"非課税・不課税取引計")-SUMIFS(J$9:J144,$A$9:$A144,"小計")-SUMIFS(J$9:J144,$A$9:$A144,"１０％消費税計")-SUMIFS(J$9:J144,$A$9:$A144,"１０％対象計"),IF($A145="１０％消費税計",ROUND(SUMIFS(J$9:J144,$A$9:$A144,"１０％対象計")/COUNTIF($A$9:$A144,"１０％対象計")*0.1,0)+$R145,IF(A145="値引き",U145,IF($C145="","",IF($D145="","",ROUND(I145*$D145,0)+$R145)))))))),"")</f>
        <v/>
      </c>
      <c r="K145" s="239" t="str">
        <f t="shared" si="9"/>
        <v/>
      </c>
      <c r="L145" s="240" t="str">
        <f t="shared" si="10"/>
        <v/>
      </c>
      <c r="M145" s="234" t="str">
        <f ca="1">IFERROR(IF($A145="非課税・不課税取引計",SUMIFS(M$9:M144,$N$9:$N144,"非・不")+$S145,IF(AND(A145="小計",COUNTIF($A$9:A144,"小計")&lt;1),SUM($M$9:M144)+S145,IF(AND(A145="小計",COUNTIF($A$9:A144,"小計")&gt;=1),SUM(OFFSET($M$8,LARGE($V$9:V144,1)+1,0,LARGE($V$9:V145,1)-LARGE($V$9:V144,1)-1,1))+S145,IF($A145="１０％対象計",SUMIFS(M$9:M144,$N$9:$N144,"")+$S145-SUMIFS(M$9:M144,$A$9:$A144,"非課税・不課税取引計")-SUMIFS(M$9:M144,$A$9:$A144,"小計")-SUMIFS(M$9:M144,$A$9:$A144,"１０％消費税計")-SUMIFS(M$9:M144,$A$9:$A144,"１０％対象計"),IF($A145="１０％消費税計",ROUND(SUMIFS(M$9:M144,$A$9:$A144,"１０％対象計")/COUNTIF($A$9:$A144,"１０％対象計")*0.1,0)+$S145,IF(A145="値引き",E145-G145-J145+S145,IF($C145="","",IF($D145="","",E145-G145-J145+$S145)))))))),"")</f>
        <v/>
      </c>
      <c r="N145" s="241"/>
      <c r="O145" s="242"/>
      <c r="P145" s="248"/>
      <c r="Q145" s="249"/>
      <c r="R145" s="249"/>
      <c r="S145" s="250"/>
      <c r="T145" s="252"/>
      <c r="U145" s="253"/>
      <c r="V145" s="214" t="str">
        <f t="shared" si="11"/>
        <v/>
      </c>
    </row>
    <row r="146" spans="1:22" ht="19.899999999999999" customHeight="1">
      <c r="A146" s="230"/>
      <c r="B146" s="231"/>
      <c r="C146" s="232"/>
      <c r="D146" s="233"/>
      <c r="E146" s="247" t="str">
        <f ca="1">IFERROR(IF(A146="１０％対象計",SUMIFS($E$9:E145,$N$9:N145,""),IF(A146="非課税・不課税取引計",SUMIFS($E$9:E145,$N$9:N145,"非・不")+P146,IF(A146="8％(軽減)対象計",SUMIFS($E$9:E145,$N$9:N145,"※")+P146,IF(AND(A146="小計",COUNTIF($A$9:A145,"小計")&lt;1),SUM($E$9:E145)+P146,IF(AND(A146="小計",COUNTIF($A$9:A145,"小計")&gt;=1),SUM(OFFSET($E$8,LARGE($V$9:V145,1)+1,0,LARGE($V$9:V146,1)-LARGE($V$9:V145,1)-1,1))+P146,IF(A146="8％対象計",SUMIFS($E$9:E145,$N$9:N145,"")+P146-SUMIFS($E$9:E145,$A$9:A145,"非課税・不課税取引計")-SUMIFS($E$9:E145,$A$9:A145,"小計")-SUMIFS($E$9:E145,$A$9:A145,"8％消費税計")-SUMIFS($E$9:E145,$A$9:A145,"8％対象計")-SUMIFS($E$9:E145,$A$9:A145,"8％(軽減)消費税計")-SUMIFS($E$9:E145,$A$9:A145,"8％(軽減)対象計"),IF(A146="8％消費税計",ROUND(SUMIFS($E$9:E145,$A$9:A145,"8％(軽減)対象計")/COUNTIF($A$9:A145,"8％(軽減)対象計")*0.08,0)+P146,IF(A146="8％消費税計",ROUND(SUMIFS($E$9:E145,$A$9:A145,"8％対象計")/COUNTIF($A$9:A145,"8％対象計")*0.08,0)+P146,IF(AND(A146="値引き",C146="",D146=""),0+P146,IF(C146="","",IF(D146="","",ROUND(C146*D146,0)+P146))))))))))),"")</f>
        <v/>
      </c>
      <c r="F146" s="235"/>
      <c r="G146" s="236" t="str">
        <f ca="1">IFERROR(IF($A146="非課税・不課税取引計",SUMIFS(G$9:G145,$N$9:$N145,"非・不")+$Q146,IF(AND(A146="小計",COUNTIF($A$9:A145,"小計")&lt;1),SUM($G$9:G145)+Q146,IF(AND(A146="小計",COUNTIF($A$9:A145,"小計")&gt;=1),SUM(OFFSET($G$8,LARGE($V$9:V145,1)+1,0,LARGE($V$9:V146,1)-LARGE($V$9:V145,1)-1,1))+Q146,IF($A146="１０％対象計",SUMIFS(G$9:G145,$N$9:$N145,"")+$Q146-SUMIFS(G$9:G145,$A$9:$A145,"非課税・不課税取引計")-SUMIFS(G$9:G145,$A$9:$A145,"小計")-SUMIFS(G$9:G145,$A$9:$A145,"１０％消費税計")-SUMIFS(G$9:G145,$A$9:$A145,"１０％対象計"),IF($A146="１０％消費税計",ROUND(SUMIFS(G$9:G145,$A$9:$A145,"１０％対象計")/COUNTIF($A$9:$A145,"１０％対象計")*0.1,0)+$Q146,IF(A146="値引き",T146,IF($C146="","",IF($D146="","",ROUND(F146*$D146,0)+$Q146)))))))),"")</f>
        <v/>
      </c>
      <c r="H146" s="237" t="str">
        <f t="shared" si="8"/>
        <v/>
      </c>
      <c r="I146" s="235"/>
      <c r="J146" s="238" t="str">
        <f ca="1">IFERROR(IF($A146="非課税・不課税取引計",SUMIFS(J$9:J145,$N$9:$N145,"非・不")+$R146,IF(AND(A146="小計",COUNTIF($A$9:A145,"小計")&lt;1),SUM($J$9:J145)+R146,IF(AND(A146="小計",COUNTIF($A$9:A145,"小計")&gt;=1),SUM(OFFSET($J$8,LARGE($V$9:V145,1)+1,0,LARGE($V$9:V146,1)-LARGE($V$9:V145,1)-1,1))+R146,IF($A146="１０％対象計",SUMIFS(J$9:J145,$N$9:$N145,"")+$R146-SUMIFS(J$9:J145,$A$9:$A145,"非課税・不課税取引計")-SUMIFS(J$9:J145,$A$9:$A145,"小計")-SUMIFS(J$9:J145,$A$9:$A145,"１０％消費税計")-SUMIFS(J$9:J145,$A$9:$A145,"１０％対象計"),IF($A146="１０％消費税計",ROUND(SUMIFS(J$9:J145,$A$9:$A145,"１０％対象計")/COUNTIF($A$9:$A145,"１０％対象計")*0.1,0)+$R146,IF(A146="値引き",U146,IF($C146="","",IF($D146="","",ROUND(I146*$D146,0)+$R146)))))))),"")</f>
        <v/>
      </c>
      <c r="K146" s="239" t="str">
        <f t="shared" si="9"/>
        <v/>
      </c>
      <c r="L146" s="240" t="str">
        <f t="shared" si="10"/>
        <v/>
      </c>
      <c r="M146" s="234" t="str">
        <f ca="1">IFERROR(IF($A146="非課税・不課税取引計",SUMIFS(M$9:M145,$N$9:$N145,"非・不")+$S146,IF(AND(A146="小計",COUNTIF($A$9:A145,"小計")&lt;1),SUM($M$9:M145)+S146,IF(AND(A146="小計",COUNTIF($A$9:A145,"小計")&gt;=1),SUM(OFFSET($M$8,LARGE($V$9:V145,1)+1,0,LARGE($V$9:V146,1)-LARGE($V$9:V145,1)-1,1))+S146,IF($A146="１０％対象計",SUMIFS(M$9:M145,$N$9:$N145,"")+$S146-SUMIFS(M$9:M145,$A$9:$A145,"非課税・不課税取引計")-SUMIFS(M$9:M145,$A$9:$A145,"小計")-SUMIFS(M$9:M145,$A$9:$A145,"１０％消費税計")-SUMIFS(M$9:M145,$A$9:$A145,"１０％対象計"),IF($A146="１０％消費税計",ROUND(SUMIFS(M$9:M145,$A$9:$A145,"１０％対象計")/COUNTIF($A$9:$A145,"１０％対象計")*0.1,0)+$S146,IF(A146="値引き",E146-G146-J146+S146,IF($C146="","",IF($D146="","",E146-G146-J146+$S146)))))))),"")</f>
        <v/>
      </c>
      <c r="N146" s="241"/>
      <c r="O146" s="242"/>
      <c r="P146" s="248"/>
      <c r="Q146" s="249"/>
      <c r="R146" s="249"/>
      <c r="S146" s="250"/>
      <c r="T146" s="252"/>
      <c r="U146" s="253"/>
      <c r="V146" s="214" t="str">
        <f t="shared" si="11"/>
        <v/>
      </c>
    </row>
    <row r="147" spans="1:22" ht="19.899999999999999" customHeight="1">
      <c r="A147" s="230"/>
      <c r="B147" s="231"/>
      <c r="C147" s="232"/>
      <c r="D147" s="233"/>
      <c r="E147" s="247" t="str">
        <f ca="1">IFERROR(IF(A147="１０％対象計",SUMIFS($E$9:E146,$N$9:N146,""),IF(A147="非課税・不課税取引計",SUMIFS($E$9:E146,$N$9:N146,"非・不")+P147,IF(A147="8％(軽減)対象計",SUMIFS($E$9:E146,$N$9:N146,"※")+P147,IF(AND(A147="小計",COUNTIF($A$9:A146,"小計")&lt;1),SUM($E$9:E146)+P147,IF(AND(A147="小計",COUNTIF($A$9:A146,"小計")&gt;=1),SUM(OFFSET($E$8,LARGE($V$9:V146,1)+1,0,LARGE($V$9:V147,1)-LARGE($V$9:V146,1)-1,1))+P147,IF(A147="8％対象計",SUMIFS($E$9:E146,$N$9:N146,"")+P147-SUMIFS($E$9:E146,$A$9:A146,"非課税・不課税取引計")-SUMIFS($E$9:E146,$A$9:A146,"小計")-SUMIFS($E$9:E146,$A$9:A146,"8％消費税計")-SUMIFS($E$9:E146,$A$9:A146,"8％対象計")-SUMIFS($E$9:E146,$A$9:A146,"8％(軽減)消費税計")-SUMIFS($E$9:E146,$A$9:A146,"8％(軽減)対象計"),IF(A147="8％消費税計",ROUND(SUMIFS($E$9:E146,$A$9:A146,"8％(軽減)対象計")/COUNTIF($A$9:A146,"8％(軽減)対象計")*0.08,0)+P147,IF(A147="8％消費税計",ROUND(SUMIFS($E$9:E146,$A$9:A146,"8％対象計")/COUNTIF($A$9:A146,"8％対象計")*0.08,0)+P147,IF(AND(A147="値引き",C147="",D147=""),0+P147,IF(C147="","",IF(D147="","",ROUND(C147*D147,0)+P147))))))))))),"")</f>
        <v/>
      </c>
      <c r="F147" s="235"/>
      <c r="G147" s="236" t="str">
        <f ca="1">IFERROR(IF($A147="非課税・不課税取引計",SUMIFS(G$9:G146,$N$9:$N146,"非・不")+$Q147,IF(AND(A147="小計",COUNTIF($A$9:A146,"小計")&lt;1),SUM($G$9:G146)+Q147,IF(AND(A147="小計",COUNTIF($A$9:A146,"小計")&gt;=1),SUM(OFFSET($G$8,LARGE($V$9:V146,1)+1,0,LARGE($V$9:V147,1)-LARGE($V$9:V146,1)-1,1))+Q147,IF($A147="１０％対象計",SUMIFS(G$9:G146,$N$9:$N146,"")+$Q147-SUMIFS(G$9:G146,$A$9:$A146,"非課税・不課税取引計")-SUMIFS(G$9:G146,$A$9:$A146,"小計")-SUMIFS(G$9:G146,$A$9:$A146,"１０％消費税計")-SUMIFS(G$9:G146,$A$9:$A146,"１０％対象計"),IF($A147="１０％消費税計",ROUND(SUMIFS(G$9:G146,$A$9:$A146,"１０％対象計")/COUNTIF($A$9:$A146,"１０％対象計")*0.1,0)+$Q147,IF(A147="値引き",T147,IF($C147="","",IF($D147="","",ROUND(F147*$D147,0)+$Q147)))))))),"")</f>
        <v/>
      </c>
      <c r="H147" s="237" t="str">
        <f t="shared" si="8"/>
        <v/>
      </c>
      <c r="I147" s="235"/>
      <c r="J147" s="238" t="str">
        <f ca="1">IFERROR(IF($A147="非課税・不課税取引計",SUMIFS(J$9:J146,$N$9:$N146,"非・不")+$R147,IF(AND(A147="小計",COUNTIF($A$9:A146,"小計")&lt;1),SUM($J$9:J146)+R147,IF(AND(A147="小計",COUNTIF($A$9:A146,"小計")&gt;=1),SUM(OFFSET($J$8,LARGE($V$9:V146,1)+1,0,LARGE($V$9:V147,1)-LARGE($V$9:V146,1)-1,1))+R147,IF($A147="１０％対象計",SUMIFS(J$9:J146,$N$9:$N146,"")+$R147-SUMIFS(J$9:J146,$A$9:$A146,"非課税・不課税取引計")-SUMIFS(J$9:J146,$A$9:$A146,"小計")-SUMIFS(J$9:J146,$A$9:$A146,"１０％消費税計")-SUMIFS(J$9:J146,$A$9:$A146,"１０％対象計"),IF($A147="１０％消費税計",ROUND(SUMIFS(J$9:J146,$A$9:$A146,"１０％対象計")/COUNTIF($A$9:$A146,"１０％対象計")*0.1,0)+$R147,IF(A147="値引き",U147,IF($C147="","",IF($D147="","",ROUND(I147*$D147,0)+$R147)))))))),"")</f>
        <v/>
      </c>
      <c r="K147" s="239" t="str">
        <f t="shared" si="9"/>
        <v/>
      </c>
      <c r="L147" s="240" t="str">
        <f t="shared" si="10"/>
        <v/>
      </c>
      <c r="M147" s="234" t="str">
        <f ca="1">IFERROR(IF($A147="非課税・不課税取引計",SUMIFS(M$9:M146,$N$9:$N146,"非・不")+$S147,IF(AND(A147="小計",COUNTIF($A$9:A146,"小計")&lt;1),SUM($M$9:M146)+S147,IF(AND(A147="小計",COUNTIF($A$9:A146,"小計")&gt;=1),SUM(OFFSET($M$8,LARGE($V$9:V146,1)+1,0,LARGE($V$9:V147,1)-LARGE($V$9:V146,1)-1,1))+S147,IF($A147="１０％対象計",SUMIFS(M$9:M146,$N$9:$N146,"")+$S147-SUMIFS(M$9:M146,$A$9:$A146,"非課税・不課税取引計")-SUMIFS(M$9:M146,$A$9:$A146,"小計")-SUMIFS(M$9:M146,$A$9:$A146,"１０％消費税計")-SUMIFS(M$9:M146,$A$9:$A146,"１０％対象計"),IF($A147="１０％消費税計",ROUND(SUMIFS(M$9:M146,$A$9:$A146,"１０％対象計")/COUNTIF($A$9:$A146,"１０％対象計")*0.1,0)+$S147,IF(A147="値引き",E147-G147-J147+S147,IF($C147="","",IF($D147="","",E147-G147-J147+$S147)))))))),"")</f>
        <v/>
      </c>
      <c r="N147" s="241"/>
      <c r="O147" s="242"/>
      <c r="P147" s="248"/>
      <c r="Q147" s="249"/>
      <c r="R147" s="249"/>
      <c r="S147" s="250"/>
      <c r="T147" s="252"/>
      <c r="U147" s="253"/>
      <c r="V147" s="214" t="str">
        <f t="shared" si="11"/>
        <v/>
      </c>
    </row>
    <row r="148" spans="1:22" ht="19.899999999999999" customHeight="1">
      <c r="A148" s="230"/>
      <c r="B148" s="231"/>
      <c r="C148" s="232"/>
      <c r="D148" s="233"/>
      <c r="E148" s="247" t="str">
        <f ca="1">IFERROR(IF(A148="１０％対象計",SUMIFS($E$9:E147,$N$9:N147,""),IF(A148="非課税・不課税取引計",SUMIFS($E$9:E147,$N$9:N147,"非・不")+P148,IF(A148="8％(軽減)対象計",SUMIFS($E$9:E147,$N$9:N147,"※")+P148,IF(AND(A148="小計",COUNTIF($A$9:A147,"小計")&lt;1),SUM($E$9:E147)+P148,IF(AND(A148="小計",COUNTIF($A$9:A147,"小計")&gt;=1),SUM(OFFSET($E$8,LARGE($V$9:V147,1)+1,0,LARGE($V$9:V148,1)-LARGE($V$9:V147,1)-1,1))+P148,IF(A148="8％対象計",SUMIFS($E$9:E147,$N$9:N147,"")+P148-SUMIFS($E$9:E147,$A$9:A147,"非課税・不課税取引計")-SUMIFS($E$9:E147,$A$9:A147,"小計")-SUMIFS($E$9:E147,$A$9:A147,"8％消費税計")-SUMIFS($E$9:E147,$A$9:A147,"8％対象計")-SUMIFS($E$9:E147,$A$9:A147,"8％(軽減)消費税計")-SUMIFS($E$9:E147,$A$9:A147,"8％(軽減)対象計"),IF(A148="8％消費税計",ROUND(SUMIFS($E$9:E147,$A$9:A147,"8％(軽減)対象計")/COUNTIF($A$9:A147,"8％(軽減)対象計")*0.08,0)+P148,IF(A148="8％消費税計",ROUND(SUMIFS($E$9:E147,$A$9:A147,"8％対象計")/COUNTIF($A$9:A147,"8％対象計")*0.08,0)+P148,IF(AND(A148="値引き",C148="",D148=""),0+P148,IF(C148="","",IF(D148="","",ROUND(C148*D148,0)+P148))))))))))),"")</f>
        <v/>
      </c>
      <c r="F148" s="235"/>
      <c r="G148" s="236" t="str">
        <f ca="1">IFERROR(IF($A148="非課税・不課税取引計",SUMIFS(G$9:G147,$N$9:$N147,"非・不")+$Q148,IF(AND(A148="小計",COUNTIF($A$9:A147,"小計")&lt;1),SUM($G$9:G147)+Q148,IF(AND(A148="小計",COUNTIF($A$9:A147,"小計")&gt;=1),SUM(OFFSET($G$8,LARGE($V$9:V147,1)+1,0,LARGE($V$9:V148,1)-LARGE($V$9:V147,1)-1,1))+Q148,IF($A148="１０％対象計",SUMIFS(G$9:G147,$N$9:$N147,"")+$Q148-SUMIFS(G$9:G147,$A$9:$A147,"非課税・不課税取引計")-SUMIFS(G$9:G147,$A$9:$A147,"小計")-SUMIFS(G$9:G147,$A$9:$A147,"１０％消費税計")-SUMIFS(G$9:G147,$A$9:$A147,"１０％対象計"),IF($A148="１０％消費税計",ROUND(SUMIFS(G$9:G147,$A$9:$A147,"１０％対象計")/COUNTIF($A$9:$A147,"１０％対象計")*0.1,0)+$Q148,IF(A148="値引き",T148,IF($C148="","",IF($D148="","",ROUND(F148*$D148,0)+$Q148)))))))),"")</f>
        <v/>
      </c>
      <c r="H148" s="237" t="str">
        <f t="shared" si="8"/>
        <v/>
      </c>
      <c r="I148" s="235"/>
      <c r="J148" s="238" t="str">
        <f ca="1">IFERROR(IF($A148="非課税・不課税取引計",SUMIFS(J$9:J147,$N$9:$N147,"非・不")+$R148,IF(AND(A148="小計",COUNTIF($A$9:A147,"小計")&lt;1),SUM($J$9:J147)+R148,IF(AND(A148="小計",COUNTIF($A$9:A147,"小計")&gt;=1),SUM(OFFSET($J$8,LARGE($V$9:V147,1)+1,0,LARGE($V$9:V148,1)-LARGE($V$9:V147,1)-1,1))+R148,IF($A148="１０％対象計",SUMIFS(J$9:J147,$N$9:$N147,"")+$R148-SUMIFS(J$9:J147,$A$9:$A147,"非課税・不課税取引計")-SUMIFS(J$9:J147,$A$9:$A147,"小計")-SUMIFS(J$9:J147,$A$9:$A147,"１０％消費税計")-SUMIFS(J$9:J147,$A$9:$A147,"１０％対象計"),IF($A148="１０％消費税計",ROUND(SUMIFS(J$9:J147,$A$9:$A147,"１０％対象計")/COUNTIF($A$9:$A147,"１０％対象計")*0.1,0)+$R148,IF(A148="値引き",U148,IF($C148="","",IF($D148="","",ROUND(I148*$D148,0)+$R148)))))))),"")</f>
        <v/>
      </c>
      <c r="K148" s="239" t="str">
        <f t="shared" si="9"/>
        <v/>
      </c>
      <c r="L148" s="240" t="str">
        <f t="shared" si="10"/>
        <v/>
      </c>
      <c r="M148" s="234" t="str">
        <f ca="1">IFERROR(IF($A148="非課税・不課税取引計",SUMIFS(M$9:M147,$N$9:$N147,"非・不")+$S148,IF(AND(A148="小計",COUNTIF($A$9:A147,"小計")&lt;1),SUM($M$9:M147)+S148,IF(AND(A148="小計",COUNTIF($A$9:A147,"小計")&gt;=1),SUM(OFFSET($M$8,LARGE($V$9:V147,1)+1,0,LARGE($V$9:V148,1)-LARGE($V$9:V147,1)-1,1))+S148,IF($A148="１０％対象計",SUMIFS(M$9:M147,$N$9:$N147,"")+$S148-SUMIFS(M$9:M147,$A$9:$A147,"非課税・不課税取引計")-SUMIFS(M$9:M147,$A$9:$A147,"小計")-SUMIFS(M$9:M147,$A$9:$A147,"１０％消費税計")-SUMIFS(M$9:M147,$A$9:$A147,"１０％対象計"),IF($A148="１０％消費税計",ROUND(SUMIFS(M$9:M147,$A$9:$A147,"１０％対象計")/COUNTIF($A$9:$A147,"１０％対象計")*0.1,0)+$S148,IF(A148="値引き",E148-G148-J148+S148,IF($C148="","",IF($D148="","",E148-G148-J148+$S148)))))))),"")</f>
        <v/>
      </c>
      <c r="N148" s="241"/>
      <c r="O148" s="242"/>
      <c r="P148" s="248"/>
      <c r="Q148" s="249"/>
      <c r="R148" s="249"/>
      <c r="S148" s="250"/>
      <c r="T148" s="252"/>
      <c r="U148" s="253"/>
      <c r="V148" s="214" t="str">
        <f t="shared" si="11"/>
        <v/>
      </c>
    </row>
    <row r="149" spans="1:22" ht="19.899999999999999" customHeight="1">
      <c r="A149" s="230"/>
      <c r="B149" s="231"/>
      <c r="C149" s="232"/>
      <c r="D149" s="233"/>
      <c r="E149" s="247" t="str">
        <f ca="1">IFERROR(IF(A149="１０％対象計",SUMIFS($E$9:E148,$N$9:N148,""),IF(A149="非課税・不課税取引計",SUMIFS($E$9:E148,$N$9:N148,"非・不")+P149,IF(A149="8％(軽減)対象計",SUMIFS($E$9:E148,$N$9:N148,"※")+P149,IF(AND(A149="小計",COUNTIF($A$9:A148,"小計")&lt;1),SUM($E$9:E148)+P149,IF(AND(A149="小計",COUNTIF($A$9:A148,"小計")&gt;=1),SUM(OFFSET($E$8,LARGE($V$9:V148,1)+1,0,LARGE($V$9:V149,1)-LARGE($V$9:V148,1)-1,1))+P149,IF(A149="8％対象計",SUMIFS($E$9:E148,$N$9:N148,"")+P149-SUMIFS($E$9:E148,$A$9:A148,"非課税・不課税取引計")-SUMIFS($E$9:E148,$A$9:A148,"小計")-SUMIFS($E$9:E148,$A$9:A148,"8％消費税計")-SUMIFS($E$9:E148,$A$9:A148,"8％対象計")-SUMIFS($E$9:E148,$A$9:A148,"8％(軽減)消費税計")-SUMIFS($E$9:E148,$A$9:A148,"8％(軽減)対象計"),IF(A149="8％消費税計",ROUND(SUMIFS($E$9:E148,$A$9:A148,"8％(軽減)対象計")/COUNTIF($A$9:A148,"8％(軽減)対象計")*0.08,0)+P149,IF(A149="8％消費税計",ROUND(SUMIFS($E$9:E148,$A$9:A148,"8％対象計")/COUNTIF($A$9:A148,"8％対象計")*0.08,0)+P149,IF(AND(A149="値引き",C149="",D149=""),0+P149,IF(C149="","",IF(D149="","",ROUND(C149*D149,0)+P149))))))))))),"")</f>
        <v/>
      </c>
      <c r="F149" s="235"/>
      <c r="G149" s="236" t="str">
        <f ca="1">IFERROR(IF($A149="非課税・不課税取引計",SUMIFS(G$9:G148,$N$9:$N148,"非・不")+$Q149,IF(AND(A149="小計",COUNTIF($A$9:A148,"小計")&lt;1),SUM($G$9:G148)+Q149,IF(AND(A149="小計",COUNTIF($A$9:A148,"小計")&gt;=1),SUM(OFFSET($G$8,LARGE($V$9:V148,1)+1,0,LARGE($V$9:V149,1)-LARGE($V$9:V148,1)-1,1))+Q149,IF($A149="１０％対象計",SUMIFS(G$9:G148,$N$9:$N148,"")+$Q149-SUMIFS(G$9:G148,$A$9:$A148,"非課税・不課税取引計")-SUMIFS(G$9:G148,$A$9:$A148,"小計")-SUMIFS(G$9:G148,$A$9:$A148,"１０％消費税計")-SUMIFS(G$9:G148,$A$9:$A148,"１０％対象計"),IF($A149="１０％消費税計",ROUND(SUMIFS(G$9:G148,$A$9:$A148,"１０％対象計")/COUNTIF($A$9:$A148,"１０％対象計")*0.1,0)+$Q149,IF(A149="値引き",T149,IF($C149="","",IF($D149="","",ROUND(F149*$D149,0)+$Q149)))))))),"")</f>
        <v/>
      </c>
      <c r="H149" s="237" t="str">
        <f t="shared" si="8"/>
        <v/>
      </c>
      <c r="I149" s="235"/>
      <c r="J149" s="238" t="str">
        <f ca="1">IFERROR(IF($A149="非課税・不課税取引計",SUMIFS(J$9:J148,$N$9:$N148,"非・不")+$R149,IF(AND(A149="小計",COUNTIF($A$9:A148,"小計")&lt;1),SUM($J$9:J148)+R149,IF(AND(A149="小計",COUNTIF($A$9:A148,"小計")&gt;=1),SUM(OFFSET($J$8,LARGE($V$9:V148,1)+1,0,LARGE($V$9:V149,1)-LARGE($V$9:V148,1)-1,1))+R149,IF($A149="１０％対象計",SUMIFS(J$9:J148,$N$9:$N148,"")+$R149-SUMIFS(J$9:J148,$A$9:$A148,"非課税・不課税取引計")-SUMIFS(J$9:J148,$A$9:$A148,"小計")-SUMIFS(J$9:J148,$A$9:$A148,"１０％消費税計")-SUMIFS(J$9:J148,$A$9:$A148,"１０％対象計"),IF($A149="１０％消費税計",ROUND(SUMIFS(J$9:J148,$A$9:$A148,"１０％対象計")/COUNTIF($A$9:$A148,"１０％対象計")*0.1,0)+$R149,IF(A149="値引き",U149,IF($C149="","",IF($D149="","",ROUND(I149*$D149,0)+$R149)))))))),"")</f>
        <v/>
      </c>
      <c r="K149" s="239" t="str">
        <f t="shared" si="9"/>
        <v/>
      </c>
      <c r="L149" s="240" t="str">
        <f t="shared" si="10"/>
        <v/>
      </c>
      <c r="M149" s="234" t="str">
        <f ca="1">IFERROR(IF($A149="非課税・不課税取引計",SUMIFS(M$9:M148,$N$9:$N148,"非・不")+$S149,IF(AND(A149="小計",COUNTIF($A$9:A148,"小計")&lt;1),SUM($M$9:M148)+S149,IF(AND(A149="小計",COUNTIF($A$9:A148,"小計")&gt;=1),SUM(OFFSET($M$8,LARGE($V$9:V148,1)+1,0,LARGE($V$9:V149,1)-LARGE($V$9:V148,1)-1,1))+S149,IF($A149="１０％対象計",SUMIFS(M$9:M148,$N$9:$N148,"")+$S149-SUMIFS(M$9:M148,$A$9:$A148,"非課税・不課税取引計")-SUMIFS(M$9:M148,$A$9:$A148,"小計")-SUMIFS(M$9:M148,$A$9:$A148,"１０％消費税計")-SUMIFS(M$9:M148,$A$9:$A148,"１０％対象計"),IF($A149="１０％消費税計",ROUND(SUMIFS(M$9:M148,$A$9:$A148,"１０％対象計")/COUNTIF($A$9:$A148,"１０％対象計")*0.1,0)+$S149,IF(A149="値引き",E149-G149-J149+S149,IF($C149="","",IF($D149="","",E149-G149-J149+$S149)))))))),"")</f>
        <v/>
      </c>
      <c r="N149" s="241"/>
      <c r="O149" s="242"/>
      <c r="P149" s="248"/>
      <c r="Q149" s="249"/>
      <c r="R149" s="249"/>
      <c r="S149" s="250"/>
      <c r="T149" s="252"/>
      <c r="U149" s="253"/>
      <c r="V149" s="214" t="str">
        <f t="shared" si="11"/>
        <v/>
      </c>
    </row>
    <row r="150" spans="1:22" ht="19.899999999999999" customHeight="1">
      <c r="A150" s="230"/>
      <c r="B150" s="231"/>
      <c r="C150" s="232"/>
      <c r="D150" s="233"/>
      <c r="E150" s="247" t="str">
        <f ca="1">IFERROR(IF(A150="１０％対象計",SUMIFS($E$9:E149,$N$9:N149,""),IF(A150="非課税・不課税取引計",SUMIFS($E$9:E149,$N$9:N149,"非・不")+P150,IF(A150="8％(軽減)対象計",SUMIFS($E$9:E149,$N$9:N149,"※")+P150,IF(AND(A150="小計",COUNTIF($A$9:A149,"小計")&lt;1),SUM($E$9:E149)+P150,IF(AND(A150="小計",COUNTIF($A$9:A149,"小計")&gt;=1),SUM(OFFSET($E$8,LARGE($V$9:V149,1)+1,0,LARGE($V$9:V150,1)-LARGE($V$9:V149,1)-1,1))+P150,IF(A150="8％対象計",SUMIFS($E$9:E149,$N$9:N149,"")+P150-SUMIFS($E$9:E149,$A$9:A149,"非課税・不課税取引計")-SUMIFS($E$9:E149,$A$9:A149,"小計")-SUMIFS($E$9:E149,$A$9:A149,"8％消費税計")-SUMIFS($E$9:E149,$A$9:A149,"8％対象計")-SUMIFS($E$9:E149,$A$9:A149,"8％(軽減)消費税計")-SUMIFS($E$9:E149,$A$9:A149,"8％(軽減)対象計"),IF(A150="8％消費税計",ROUND(SUMIFS($E$9:E149,$A$9:A149,"8％(軽減)対象計")/COUNTIF($A$9:A149,"8％(軽減)対象計")*0.08,0)+P150,IF(A150="8％消費税計",ROUND(SUMIFS($E$9:E149,$A$9:A149,"8％対象計")/COUNTIF($A$9:A149,"8％対象計")*0.08,0)+P150,IF(AND(A150="値引き",C150="",D150=""),0+P150,IF(C150="","",IF(D150="","",ROUND(C150*D150,0)+P150))))))))))),"")</f>
        <v/>
      </c>
      <c r="F150" s="235"/>
      <c r="G150" s="236" t="str">
        <f ca="1">IFERROR(IF($A150="非課税・不課税取引計",SUMIFS(G$9:G149,$N$9:$N149,"非・不")+$Q150,IF(AND(A150="小計",COUNTIF($A$9:A149,"小計")&lt;1),SUM($G$9:G149)+Q150,IF(AND(A150="小計",COUNTIF($A$9:A149,"小計")&gt;=1),SUM(OFFSET($G$8,LARGE($V$9:V149,1)+1,0,LARGE($V$9:V150,1)-LARGE($V$9:V149,1)-1,1))+Q150,IF($A150="１０％対象計",SUMIFS(G$9:G149,$N$9:$N149,"")+$Q150-SUMIFS(G$9:G149,$A$9:$A149,"非課税・不課税取引計")-SUMIFS(G$9:G149,$A$9:$A149,"小計")-SUMIFS(G$9:G149,$A$9:$A149,"１０％消費税計")-SUMIFS(G$9:G149,$A$9:$A149,"１０％対象計"),IF($A150="１０％消費税計",ROUND(SUMIFS(G$9:G149,$A$9:$A149,"１０％対象計")/COUNTIF($A$9:$A149,"１０％対象計")*0.1,0)+$Q150,IF(A150="値引き",T150,IF($C150="","",IF($D150="","",ROUND(F150*$D150,0)+$Q150)))))))),"")</f>
        <v/>
      </c>
      <c r="H150" s="237" t="str">
        <f t="shared" si="8"/>
        <v/>
      </c>
      <c r="I150" s="235"/>
      <c r="J150" s="238" t="str">
        <f ca="1">IFERROR(IF($A150="非課税・不課税取引計",SUMIFS(J$9:J149,$N$9:$N149,"非・不")+$R150,IF(AND(A150="小計",COUNTIF($A$9:A149,"小計")&lt;1),SUM($J$9:J149)+R150,IF(AND(A150="小計",COUNTIF($A$9:A149,"小計")&gt;=1),SUM(OFFSET($J$8,LARGE($V$9:V149,1)+1,0,LARGE($V$9:V150,1)-LARGE($V$9:V149,1)-1,1))+R150,IF($A150="１０％対象計",SUMIFS(J$9:J149,$N$9:$N149,"")+$R150-SUMIFS(J$9:J149,$A$9:$A149,"非課税・不課税取引計")-SUMIFS(J$9:J149,$A$9:$A149,"小計")-SUMIFS(J$9:J149,$A$9:$A149,"１０％消費税計")-SUMIFS(J$9:J149,$A$9:$A149,"１０％対象計"),IF($A150="１０％消費税計",ROUND(SUMIFS(J$9:J149,$A$9:$A149,"１０％対象計")/COUNTIF($A$9:$A149,"１０％対象計")*0.1,0)+$R150,IF(A150="値引き",U150,IF($C150="","",IF($D150="","",ROUND(I150*$D150,0)+$R150)))))))),"")</f>
        <v/>
      </c>
      <c r="K150" s="239" t="str">
        <f t="shared" si="9"/>
        <v/>
      </c>
      <c r="L150" s="240" t="str">
        <f t="shared" si="10"/>
        <v/>
      </c>
      <c r="M150" s="234" t="str">
        <f ca="1">IFERROR(IF($A150="非課税・不課税取引計",SUMIFS(M$9:M149,$N$9:$N149,"非・不")+$S150,IF(AND(A150="小計",COUNTIF($A$9:A149,"小計")&lt;1),SUM($M$9:M149)+S150,IF(AND(A150="小計",COUNTIF($A$9:A149,"小計")&gt;=1),SUM(OFFSET($M$8,LARGE($V$9:V149,1)+1,0,LARGE($V$9:V150,1)-LARGE($V$9:V149,1)-1,1))+S150,IF($A150="１０％対象計",SUMIFS(M$9:M149,$N$9:$N149,"")+$S150-SUMIFS(M$9:M149,$A$9:$A149,"非課税・不課税取引計")-SUMIFS(M$9:M149,$A$9:$A149,"小計")-SUMIFS(M$9:M149,$A$9:$A149,"１０％消費税計")-SUMIFS(M$9:M149,$A$9:$A149,"１０％対象計"),IF($A150="１０％消費税計",ROUND(SUMIFS(M$9:M149,$A$9:$A149,"１０％対象計")/COUNTIF($A$9:$A149,"１０％対象計")*0.1,0)+$S150,IF(A150="値引き",E150-G150-J150+S150,IF($C150="","",IF($D150="","",E150-G150-J150+$S150)))))))),"")</f>
        <v/>
      </c>
      <c r="N150" s="241"/>
      <c r="O150" s="242"/>
      <c r="P150" s="248"/>
      <c r="Q150" s="249"/>
      <c r="R150" s="249"/>
      <c r="S150" s="250"/>
      <c r="T150" s="252"/>
      <c r="U150" s="253"/>
      <c r="V150" s="214" t="str">
        <f t="shared" si="11"/>
        <v/>
      </c>
    </row>
    <row r="151" spans="1:22" ht="19.899999999999999" customHeight="1">
      <c r="A151" s="230"/>
      <c r="B151" s="231"/>
      <c r="C151" s="232"/>
      <c r="D151" s="233"/>
      <c r="E151" s="247" t="str">
        <f ca="1">IFERROR(IF(A151="１０％対象計",SUMIFS($E$9:E150,$N$9:N150,""),IF(A151="非課税・不課税取引計",SUMIFS($E$9:E150,$N$9:N150,"非・不")+P151,IF(A151="8％(軽減)対象計",SUMIFS($E$9:E150,$N$9:N150,"※")+P151,IF(AND(A151="小計",COUNTIF($A$9:A150,"小計")&lt;1),SUM($E$9:E150)+P151,IF(AND(A151="小計",COUNTIF($A$9:A150,"小計")&gt;=1),SUM(OFFSET($E$8,LARGE($V$9:V150,1)+1,0,LARGE($V$9:V151,1)-LARGE($V$9:V150,1)-1,1))+P151,IF(A151="8％対象計",SUMIFS($E$9:E150,$N$9:N150,"")+P151-SUMIFS($E$9:E150,$A$9:A150,"非課税・不課税取引計")-SUMIFS($E$9:E150,$A$9:A150,"小計")-SUMIFS($E$9:E150,$A$9:A150,"8％消費税計")-SUMIFS($E$9:E150,$A$9:A150,"8％対象計")-SUMIFS($E$9:E150,$A$9:A150,"8％(軽減)消費税計")-SUMIFS($E$9:E150,$A$9:A150,"8％(軽減)対象計"),IF(A151="8％消費税計",ROUND(SUMIFS($E$9:E150,$A$9:A150,"8％(軽減)対象計")/COUNTIF($A$9:A150,"8％(軽減)対象計")*0.08,0)+P151,IF(A151="8％消費税計",ROUND(SUMIFS($E$9:E150,$A$9:A150,"8％対象計")/COUNTIF($A$9:A150,"8％対象計")*0.08,0)+P151,IF(AND(A151="値引き",C151="",D151=""),0+P151,IF(C151="","",IF(D151="","",ROUND(C151*D151,0)+P151))))))))))),"")</f>
        <v/>
      </c>
      <c r="F151" s="235"/>
      <c r="G151" s="236" t="str">
        <f ca="1">IFERROR(IF($A151="非課税・不課税取引計",SUMIFS(G$9:G150,$N$9:$N150,"非・不")+$Q151,IF(AND(A151="小計",COUNTIF($A$9:A150,"小計")&lt;1),SUM($G$9:G150)+Q151,IF(AND(A151="小計",COUNTIF($A$9:A150,"小計")&gt;=1),SUM(OFFSET($G$8,LARGE($V$9:V150,1)+1,0,LARGE($V$9:V151,1)-LARGE($V$9:V150,1)-1,1))+Q151,IF($A151="１０％対象計",SUMIFS(G$9:G150,$N$9:$N150,"")+$Q151-SUMIFS(G$9:G150,$A$9:$A150,"非課税・不課税取引計")-SUMIFS(G$9:G150,$A$9:$A150,"小計")-SUMIFS(G$9:G150,$A$9:$A150,"１０％消費税計")-SUMIFS(G$9:G150,$A$9:$A150,"１０％対象計"),IF($A151="１０％消費税計",ROUND(SUMIFS(G$9:G150,$A$9:$A150,"１０％対象計")/COUNTIF($A$9:$A150,"１０％対象計")*0.1,0)+$Q151,IF(A151="値引き",T151,IF($C151="","",IF($D151="","",ROUND(F151*$D151,0)+$Q151)))))))),"")</f>
        <v/>
      </c>
      <c r="H151" s="237" t="str">
        <f t="shared" si="8"/>
        <v/>
      </c>
      <c r="I151" s="235"/>
      <c r="J151" s="238" t="str">
        <f ca="1">IFERROR(IF($A151="非課税・不課税取引計",SUMIFS(J$9:J150,$N$9:$N150,"非・不")+$R151,IF(AND(A151="小計",COUNTIF($A$9:A150,"小計")&lt;1),SUM($J$9:J150)+R151,IF(AND(A151="小計",COUNTIF($A$9:A150,"小計")&gt;=1),SUM(OFFSET($J$8,LARGE($V$9:V150,1)+1,0,LARGE($V$9:V151,1)-LARGE($V$9:V150,1)-1,1))+R151,IF($A151="１０％対象計",SUMIFS(J$9:J150,$N$9:$N150,"")+$R151-SUMIFS(J$9:J150,$A$9:$A150,"非課税・不課税取引計")-SUMIFS(J$9:J150,$A$9:$A150,"小計")-SUMIFS(J$9:J150,$A$9:$A150,"１０％消費税計")-SUMIFS(J$9:J150,$A$9:$A150,"１０％対象計"),IF($A151="１０％消費税計",ROUND(SUMIFS(J$9:J150,$A$9:$A150,"１０％対象計")/COUNTIF($A$9:$A150,"１０％対象計")*0.1,0)+$R151,IF(A151="値引き",U151,IF($C151="","",IF($D151="","",ROUND(I151*$D151,0)+$R151)))))))),"")</f>
        <v/>
      </c>
      <c r="K151" s="239" t="str">
        <f t="shared" si="9"/>
        <v/>
      </c>
      <c r="L151" s="240" t="str">
        <f t="shared" si="10"/>
        <v/>
      </c>
      <c r="M151" s="234" t="str">
        <f ca="1">IFERROR(IF($A151="非課税・不課税取引計",SUMIFS(M$9:M150,$N$9:$N150,"非・不")+$S151,IF(AND(A151="小計",COUNTIF($A$9:A150,"小計")&lt;1),SUM($M$9:M150)+S151,IF(AND(A151="小計",COUNTIF($A$9:A150,"小計")&gt;=1),SUM(OFFSET($M$8,LARGE($V$9:V150,1)+1,0,LARGE($V$9:V151,1)-LARGE($V$9:V150,1)-1,1))+S151,IF($A151="１０％対象計",SUMIFS(M$9:M150,$N$9:$N150,"")+$S151-SUMIFS(M$9:M150,$A$9:$A150,"非課税・不課税取引計")-SUMIFS(M$9:M150,$A$9:$A150,"小計")-SUMIFS(M$9:M150,$A$9:$A150,"１０％消費税計")-SUMIFS(M$9:M150,$A$9:$A150,"１０％対象計"),IF($A151="１０％消費税計",ROUND(SUMIFS(M$9:M150,$A$9:$A150,"１０％対象計")/COUNTIF($A$9:$A150,"１０％対象計")*0.1,0)+$S151,IF(A151="値引き",E151-G151-J151+S151,IF($C151="","",IF($D151="","",E151-G151-J151+$S151)))))))),"")</f>
        <v/>
      </c>
      <c r="N151" s="241"/>
      <c r="O151" s="242"/>
      <c r="P151" s="248"/>
      <c r="Q151" s="249"/>
      <c r="R151" s="249"/>
      <c r="S151" s="250"/>
      <c r="T151" s="252"/>
      <c r="U151" s="253"/>
      <c r="V151" s="214" t="str">
        <f t="shared" si="11"/>
        <v/>
      </c>
    </row>
    <row r="152" spans="1:22" ht="19.899999999999999" customHeight="1">
      <c r="A152" s="230"/>
      <c r="B152" s="231"/>
      <c r="C152" s="232"/>
      <c r="D152" s="233"/>
      <c r="E152" s="247" t="str">
        <f ca="1">IFERROR(IF(A152="１０％対象計",SUMIFS($E$9:E151,$N$9:N151,""),IF(A152="非課税・不課税取引計",SUMIFS($E$9:E151,$N$9:N151,"非・不")+P152,IF(A152="8％(軽減)対象計",SUMIFS($E$9:E151,$N$9:N151,"※")+P152,IF(AND(A152="小計",COUNTIF($A$9:A151,"小計")&lt;1),SUM($E$9:E151)+P152,IF(AND(A152="小計",COUNTIF($A$9:A151,"小計")&gt;=1),SUM(OFFSET($E$8,LARGE($V$9:V151,1)+1,0,LARGE($V$9:V152,1)-LARGE($V$9:V151,1)-1,1))+P152,IF(A152="8％対象計",SUMIFS($E$9:E151,$N$9:N151,"")+P152-SUMIFS($E$9:E151,$A$9:A151,"非課税・不課税取引計")-SUMIFS($E$9:E151,$A$9:A151,"小計")-SUMIFS($E$9:E151,$A$9:A151,"8％消費税計")-SUMIFS($E$9:E151,$A$9:A151,"8％対象計")-SUMIFS($E$9:E151,$A$9:A151,"8％(軽減)消費税計")-SUMIFS($E$9:E151,$A$9:A151,"8％(軽減)対象計"),IF(A152="8％消費税計",ROUND(SUMIFS($E$9:E151,$A$9:A151,"8％(軽減)対象計")/COUNTIF($A$9:A151,"8％(軽減)対象計")*0.08,0)+P152,IF(A152="8％消費税計",ROUND(SUMIFS($E$9:E151,$A$9:A151,"8％対象計")/COUNTIF($A$9:A151,"8％対象計")*0.08,0)+P152,IF(AND(A152="値引き",C152="",D152=""),0+P152,IF(C152="","",IF(D152="","",ROUND(C152*D152,0)+P152))))))))))),"")</f>
        <v/>
      </c>
      <c r="F152" s="235"/>
      <c r="G152" s="236" t="str">
        <f ca="1">IFERROR(IF($A152="非課税・不課税取引計",SUMIFS(G$9:G151,$N$9:$N151,"非・不")+$Q152,IF(AND(A152="小計",COUNTIF($A$9:A151,"小計")&lt;1),SUM($G$9:G151)+Q152,IF(AND(A152="小計",COUNTIF($A$9:A151,"小計")&gt;=1),SUM(OFFSET($G$8,LARGE($V$9:V151,1)+1,0,LARGE($V$9:V152,1)-LARGE($V$9:V151,1)-1,1))+Q152,IF($A152="１０％対象計",SUMIFS(G$9:G151,$N$9:$N151,"")+$Q152-SUMIFS(G$9:G151,$A$9:$A151,"非課税・不課税取引計")-SUMIFS(G$9:G151,$A$9:$A151,"小計")-SUMIFS(G$9:G151,$A$9:$A151,"１０％消費税計")-SUMIFS(G$9:G151,$A$9:$A151,"１０％対象計"),IF($A152="１０％消費税計",ROUND(SUMIFS(G$9:G151,$A$9:$A151,"１０％対象計")/COUNTIF($A$9:$A151,"１０％対象計")*0.1,0)+$Q152,IF(A152="値引き",T152,IF($C152="","",IF($D152="","",ROUND(F152*$D152,0)+$Q152)))))))),"")</f>
        <v/>
      </c>
      <c r="H152" s="237" t="str">
        <f t="shared" si="8"/>
        <v/>
      </c>
      <c r="I152" s="235"/>
      <c r="J152" s="238" t="str">
        <f ca="1">IFERROR(IF($A152="非課税・不課税取引計",SUMIFS(J$9:J151,$N$9:$N151,"非・不")+$R152,IF(AND(A152="小計",COUNTIF($A$9:A151,"小計")&lt;1),SUM($J$9:J151)+R152,IF(AND(A152="小計",COUNTIF($A$9:A151,"小計")&gt;=1),SUM(OFFSET($J$8,LARGE($V$9:V151,1)+1,0,LARGE($V$9:V152,1)-LARGE($V$9:V151,1)-1,1))+R152,IF($A152="１０％対象計",SUMIFS(J$9:J151,$N$9:$N151,"")+$R152-SUMIFS(J$9:J151,$A$9:$A151,"非課税・不課税取引計")-SUMIFS(J$9:J151,$A$9:$A151,"小計")-SUMIFS(J$9:J151,$A$9:$A151,"１０％消費税計")-SUMIFS(J$9:J151,$A$9:$A151,"１０％対象計"),IF($A152="１０％消費税計",ROUND(SUMIFS(J$9:J151,$A$9:$A151,"１０％対象計")/COUNTIF($A$9:$A151,"１０％対象計")*0.1,0)+$R152,IF(A152="値引き",U152,IF($C152="","",IF($D152="","",ROUND(I152*$D152,0)+$R152)))))))),"")</f>
        <v/>
      </c>
      <c r="K152" s="239" t="str">
        <f t="shared" si="9"/>
        <v/>
      </c>
      <c r="L152" s="240" t="str">
        <f t="shared" si="10"/>
        <v/>
      </c>
      <c r="M152" s="234" t="str">
        <f ca="1">IFERROR(IF($A152="非課税・不課税取引計",SUMIFS(M$9:M151,$N$9:$N151,"非・不")+$S152,IF(AND(A152="小計",COUNTIF($A$9:A151,"小計")&lt;1),SUM($M$9:M151)+S152,IF(AND(A152="小計",COUNTIF($A$9:A151,"小計")&gt;=1),SUM(OFFSET($M$8,LARGE($V$9:V151,1)+1,0,LARGE($V$9:V152,1)-LARGE($V$9:V151,1)-1,1))+S152,IF($A152="１０％対象計",SUMIFS(M$9:M151,$N$9:$N151,"")+$S152-SUMIFS(M$9:M151,$A$9:$A151,"非課税・不課税取引計")-SUMIFS(M$9:M151,$A$9:$A151,"小計")-SUMIFS(M$9:M151,$A$9:$A151,"１０％消費税計")-SUMIFS(M$9:M151,$A$9:$A151,"１０％対象計"),IF($A152="１０％消費税計",ROUND(SUMIFS(M$9:M151,$A$9:$A151,"１０％対象計")/COUNTIF($A$9:$A151,"１０％対象計")*0.1,0)+$S152,IF(A152="値引き",E152-G152-J152+S152,IF($C152="","",IF($D152="","",E152-G152-J152+$S152)))))))),"")</f>
        <v/>
      </c>
      <c r="N152" s="241"/>
      <c r="O152" s="242"/>
      <c r="P152" s="248"/>
      <c r="Q152" s="249"/>
      <c r="R152" s="249"/>
      <c r="S152" s="250"/>
      <c r="T152" s="252"/>
      <c r="U152" s="253"/>
      <c r="V152" s="214" t="str">
        <f t="shared" si="11"/>
        <v/>
      </c>
    </row>
    <row r="153" spans="1:22" ht="19.899999999999999" customHeight="1">
      <c r="A153" s="230"/>
      <c r="B153" s="231"/>
      <c r="C153" s="232"/>
      <c r="D153" s="233"/>
      <c r="E153" s="247" t="str">
        <f ca="1">IFERROR(IF(A153="１０％対象計",SUMIFS($E$9:E152,$N$9:N152,""),IF(A153="非課税・不課税取引計",SUMIFS($E$9:E152,$N$9:N152,"非・不")+P153,IF(A153="8％(軽減)対象計",SUMIFS($E$9:E152,$N$9:N152,"※")+P153,IF(AND(A153="小計",COUNTIF($A$9:A152,"小計")&lt;1),SUM($E$9:E152)+P153,IF(AND(A153="小計",COUNTIF($A$9:A152,"小計")&gt;=1),SUM(OFFSET($E$8,LARGE($V$9:V152,1)+1,0,LARGE($V$9:V153,1)-LARGE($V$9:V152,1)-1,1))+P153,IF(A153="8％対象計",SUMIFS($E$9:E152,$N$9:N152,"")+P153-SUMIFS($E$9:E152,$A$9:A152,"非課税・不課税取引計")-SUMIFS($E$9:E152,$A$9:A152,"小計")-SUMIFS($E$9:E152,$A$9:A152,"8％消費税計")-SUMIFS($E$9:E152,$A$9:A152,"8％対象計")-SUMIFS($E$9:E152,$A$9:A152,"8％(軽減)消費税計")-SUMIFS($E$9:E152,$A$9:A152,"8％(軽減)対象計"),IF(A153="8％消費税計",ROUND(SUMIFS($E$9:E152,$A$9:A152,"8％(軽減)対象計")/COUNTIF($A$9:A152,"8％(軽減)対象計")*0.08,0)+P153,IF(A153="8％消費税計",ROUND(SUMIFS($E$9:E152,$A$9:A152,"8％対象計")/COUNTIF($A$9:A152,"8％対象計")*0.08,0)+P153,IF(AND(A153="値引き",C153="",D153=""),0+P153,IF(C153="","",IF(D153="","",ROUND(C153*D153,0)+P153))))))))))),"")</f>
        <v/>
      </c>
      <c r="F153" s="235"/>
      <c r="G153" s="236" t="str">
        <f ca="1">IFERROR(IF($A153="非課税・不課税取引計",SUMIFS(G$9:G152,$N$9:$N152,"非・不")+$Q153,IF(AND(A153="小計",COUNTIF($A$9:A152,"小計")&lt;1),SUM($G$9:G152)+Q153,IF(AND(A153="小計",COUNTIF($A$9:A152,"小計")&gt;=1),SUM(OFFSET($G$8,LARGE($V$9:V152,1)+1,0,LARGE($V$9:V153,1)-LARGE($V$9:V152,1)-1,1))+Q153,IF($A153="１０％対象計",SUMIFS(G$9:G152,$N$9:$N152,"")+$Q153-SUMIFS(G$9:G152,$A$9:$A152,"非課税・不課税取引計")-SUMIFS(G$9:G152,$A$9:$A152,"小計")-SUMIFS(G$9:G152,$A$9:$A152,"１０％消費税計")-SUMIFS(G$9:G152,$A$9:$A152,"１０％対象計"),IF($A153="１０％消費税計",ROUND(SUMIFS(G$9:G152,$A$9:$A152,"１０％対象計")/COUNTIF($A$9:$A152,"１０％対象計")*0.1,0)+$Q153,IF(A153="値引き",T153,IF($C153="","",IF($D153="","",ROUND(F153*$D153,0)+$Q153)))))))),"")</f>
        <v/>
      </c>
      <c r="H153" s="237" t="str">
        <f t="shared" si="8"/>
        <v/>
      </c>
      <c r="I153" s="235"/>
      <c r="J153" s="238" t="str">
        <f ca="1">IFERROR(IF($A153="非課税・不課税取引計",SUMIFS(J$9:J152,$N$9:$N152,"非・不")+$R153,IF(AND(A153="小計",COUNTIF($A$9:A152,"小計")&lt;1),SUM($J$9:J152)+R153,IF(AND(A153="小計",COUNTIF($A$9:A152,"小計")&gt;=1),SUM(OFFSET($J$8,LARGE($V$9:V152,1)+1,0,LARGE($V$9:V153,1)-LARGE($V$9:V152,1)-1,1))+R153,IF($A153="１０％対象計",SUMIFS(J$9:J152,$N$9:$N152,"")+$R153-SUMIFS(J$9:J152,$A$9:$A152,"非課税・不課税取引計")-SUMIFS(J$9:J152,$A$9:$A152,"小計")-SUMIFS(J$9:J152,$A$9:$A152,"１０％消費税計")-SUMIFS(J$9:J152,$A$9:$A152,"１０％対象計"),IF($A153="１０％消費税計",ROUND(SUMIFS(J$9:J152,$A$9:$A152,"１０％対象計")/COUNTIF($A$9:$A152,"１０％対象計")*0.1,0)+$R153,IF(A153="値引き",U153,IF($C153="","",IF($D153="","",ROUND(I153*$D153,0)+$R153)))))))),"")</f>
        <v/>
      </c>
      <c r="K153" s="239" t="str">
        <f t="shared" si="9"/>
        <v/>
      </c>
      <c r="L153" s="240" t="str">
        <f t="shared" si="10"/>
        <v/>
      </c>
      <c r="M153" s="234" t="str">
        <f ca="1">IFERROR(IF($A153="非課税・不課税取引計",SUMIFS(M$9:M152,$N$9:$N152,"非・不")+$S153,IF(AND(A153="小計",COUNTIF($A$9:A152,"小計")&lt;1),SUM($M$9:M152)+S153,IF(AND(A153="小計",COUNTIF($A$9:A152,"小計")&gt;=1),SUM(OFFSET($M$8,LARGE($V$9:V152,1)+1,0,LARGE($V$9:V153,1)-LARGE($V$9:V152,1)-1,1))+S153,IF($A153="１０％対象計",SUMIFS(M$9:M152,$N$9:$N152,"")+$S153-SUMIFS(M$9:M152,$A$9:$A152,"非課税・不課税取引計")-SUMIFS(M$9:M152,$A$9:$A152,"小計")-SUMIFS(M$9:M152,$A$9:$A152,"１０％消費税計")-SUMIFS(M$9:M152,$A$9:$A152,"１０％対象計"),IF($A153="１０％消費税計",ROUND(SUMIFS(M$9:M152,$A$9:$A152,"１０％対象計")/COUNTIF($A$9:$A152,"１０％対象計")*0.1,0)+$S153,IF(A153="値引き",E153-G153-J153+S153,IF($C153="","",IF($D153="","",E153-G153-J153+$S153)))))))),"")</f>
        <v/>
      </c>
      <c r="N153" s="241"/>
      <c r="O153" s="242"/>
      <c r="P153" s="248"/>
      <c r="Q153" s="249"/>
      <c r="R153" s="249"/>
      <c r="S153" s="250"/>
      <c r="T153" s="252"/>
      <c r="U153" s="253"/>
      <c r="V153" s="214" t="str">
        <f t="shared" si="11"/>
        <v/>
      </c>
    </row>
    <row r="154" spans="1:22" ht="19.899999999999999" customHeight="1">
      <c r="A154" s="230"/>
      <c r="B154" s="231"/>
      <c r="C154" s="232"/>
      <c r="D154" s="233"/>
      <c r="E154" s="247" t="str">
        <f ca="1">IFERROR(IF(A154="１０％対象計",SUMIFS($E$9:E153,$N$9:N153,""),IF(A154="非課税・不課税取引計",SUMIFS($E$9:E153,$N$9:N153,"非・不")+P154,IF(A154="8％(軽減)対象計",SUMIFS($E$9:E153,$N$9:N153,"※")+P154,IF(AND(A154="小計",COUNTIF($A$9:A153,"小計")&lt;1),SUM($E$9:E153)+P154,IF(AND(A154="小計",COUNTIF($A$9:A153,"小計")&gt;=1),SUM(OFFSET($E$8,LARGE($V$9:V153,1)+1,0,LARGE($V$9:V154,1)-LARGE($V$9:V153,1)-1,1))+P154,IF(A154="8％対象計",SUMIFS($E$9:E153,$N$9:N153,"")+P154-SUMIFS($E$9:E153,$A$9:A153,"非課税・不課税取引計")-SUMIFS($E$9:E153,$A$9:A153,"小計")-SUMIFS($E$9:E153,$A$9:A153,"8％消費税計")-SUMIFS($E$9:E153,$A$9:A153,"8％対象計")-SUMIFS($E$9:E153,$A$9:A153,"8％(軽減)消費税計")-SUMIFS($E$9:E153,$A$9:A153,"8％(軽減)対象計"),IF(A154="8％消費税計",ROUND(SUMIFS($E$9:E153,$A$9:A153,"8％(軽減)対象計")/COUNTIF($A$9:A153,"8％(軽減)対象計")*0.08,0)+P154,IF(A154="8％消費税計",ROUND(SUMIFS($E$9:E153,$A$9:A153,"8％対象計")/COUNTIF($A$9:A153,"8％対象計")*0.08,0)+P154,IF(AND(A154="値引き",C154="",D154=""),0+P154,IF(C154="","",IF(D154="","",ROUND(C154*D154,0)+P154))))))))))),"")</f>
        <v/>
      </c>
      <c r="F154" s="235"/>
      <c r="G154" s="236" t="str">
        <f ca="1">IFERROR(IF($A154="非課税・不課税取引計",SUMIFS(G$9:G153,$N$9:$N153,"非・不")+$Q154,IF(AND(A154="小計",COUNTIF($A$9:A153,"小計")&lt;1),SUM($G$9:G153)+Q154,IF(AND(A154="小計",COUNTIF($A$9:A153,"小計")&gt;=1),SUM(OFFSET($G$8,LARGE($V$9:V153,1)+1,0,LARGE($V$9:V154,1)-LARGE($V$9:V153,1)-1,1))+Q154,IF($A154="１０％対象計",SUMIFS(G$9:G153,$N$9:$N153,"")+$Q154-SUMIFS(G$9:G153,$A$9:$A153,"非課税・不課税取引計")-SUMIFS(G$9:G153,$A$9:$A153,"小計")-SUMIFS(G$9:G153,$A$9:$A153,"１０％消費税計")-SUMIFS(G$9:G153,$A$9:$A153,"１０％対象計"),IF($A154="１０％消費税計",ROUND(SUMIFS(G$9:G153,$A$9:$A153,"１０％対象計")/COUNTIF($A$9:$A153,"１０％対象計")*0.1,0)+$Q154,IF(A154="値引き",T154,IF($C154="","",IF($D154="","",ROUND(F154*$D154,0)+$Q154)))))))),"")</f>
        <v/>
      </c>
      <c r="H154" s="237" t="str">
        <f t="shared" si="8"/>
        <v/>
      </c>
      <c r="I154" s="235"/>
      <c r="J154" s="238" t="str">
        <f ca="1">IFERROR(IF($A154="非課税・不課税取引計",SUMIFS(J$9:J153,$N$9:$N153,"非・不")+$R154,IF(AND(A154="小計",COUNTIF($A$9:A153,"小計")&lt;1),SUM($J$9:J153)+R154,IF(AND(A154="小計",COUNTIF($A$9:A153,"小計")&gt;=1),SUM(OFFSET($J$8,LARGE($V$9:V153,1)+1,0,LARGE($V$9:V154,1)-LARGE($V$9:V153,1)-1,1))+R154,IF($A154="１０％対象計",SUMIFS(J$9:J153,$N$9:$N153,"")+$R154-SUMIFS(J$9:J153,$A$9:$A153,"非課税・不課税取引計")-SUMIFS(J$9:J153,$A$9:$A153,"小計")-SUMIFS(J$9:J153,$A$9:$A153,"１０％消費税計")-SUMIFS(J$9:J153,$A$9:$A153,"１０％対象計"),IF($A154="１０％消費税計",ROUND(SUMIFS(J$9:J153,$A$9:$A153,"１０％対象計")/COUNTIF($A$9:$A153,"１０％対象計")*0.1,0)+$R154,IF(A154="値引き",U154,IF($C154="","",IF($D154="","",ROUND(I154*$D154,0)+$R154)))))))),"")</f>
        <v/>
      </c>
      <c r="K154" s="239" t="str">
        <f t="shared" si="9"/>
        <v/>
      </c>
      <c r="L154" s="240" t="str">
        <f t="shared" si="10"/>
        <v/>
      </c>
      <c r="M154" s="234" t="str">
        <f ca="1">IFERROR(IF($A154="非課税・不課税取引計",SUMIFS(M$9:M153,$N$9:$N153,"非・不")+$S154,IF(AND(A154="小計",COUNTIF($A$9:A153,"小計")&lt;1),SUM($M$9:M153)+S154,IF(AND(A154="小計",COUNTIF($A$9:A153,"小計")&gt;=1),SUM(OFFSET($M$8,LARGE($V$9:V153,1)+1,0,LARGE($V$9:V154,1)-LARGE($V$9:V153,1)-1,1))+S154,IF($A154="１０％対象計",SUMIFS(M$9:M153,$N$9:$N153,"")+$S154-SUMIFS(M$9:M153,$A$9:$A153,"非課税・不課税取引計")-SUMIFS(M$9:M153,$A$9:$A153,"小計")-SUMIFS(M$9:M153,$A$9:$A153,"１０％消費税計")-SUMIFS(M$9:M153,$A$9:$A153,"１０％対象計"),IF($A154="１０％消費税計",ROUND(SUMIFS(M$9:M153,$A$9:$A153,"１０％対象計")/COUNTIF($A$9:$A153,"１０％対象計")*0.1,0)+$S154,IF(A154="値引き",E154-G154-J154+S154,IF($C154="","",IF($D154="","",E154-G154-J154+$S154)))))))),"")</f>
        <v/>
      </c>
      <c r="N154" s="241"/>
      <c r="O154" s="242"/>
      <c r="P154" s="248"/>
      <c r="Q154" s="249"/>
      <c r="R154" s="249"/>
      <c r="S154" s="250"/>
      <c r="T154" s="252"/>
      <c r="U154" s="253"/>
      <c r="V154" s="214" t="str">
        <f t="shared" si="11"/>
        <v/>
      </c>
    </row>
    <row r="155" spans="1:22" ht="19.899999999999999" customHeight="1">
      <c r="A155" s="230"/>
      <c r="B155" s="231"/>
      <c r="C155" s="232"/>
      <c r="D155" s="233"/>
      <c r="E155" s="247" t="str">
        <f ca="1">IFERROR(IF(A155="１０％対象計",SUMIFS($E$9:E154,$N$9:N154,""),IF(A155="非課税・不課税取引計",SUMIFS($E$9:E154,$N$9:N154,"非・不")+P155,IF(A155="8％(軽減)対象計",SUMIFS($E$9:E154,$N$9:N154,"※")+P155,IF(AND(A155="小計",COUNTIF($A$9:A154,"小計")&lt;1),SUM($E$9:E154)+P155,IF(AND(A155="小計",COUNTIF($A$9:A154,"小計")&gt;=1),SUM(OFFSET($E$8,LARGE($V$9:V154,1)+1,0,LARGE($V$9:V155,1)-LARGE($V$9:V154,1)-1,1))+P155,IF(A155="8％対象計",SUMIFS($E$9:E154,$N$9:N154,"")+P155-SUMIFS($E$9:E154,$A$9:A154,"非課税・不課税取引計")-SUMIFS($E$9:E154,$A$9:A154,"小計")-SUMIFS($E$9:E154,$A$9:A154,"8％消費税計")-SUMIFS($E$9:E154,$A$9:A154,"8％対象計")-SUMIFS($E$9:E154,$A$9:A154,"8％(軽減)消費税計")-SUMIFS($E$9:E154,$A$9:A154,"8％(軽減)対象計"),IF(A155="8％消費税計",ROUND(SUMIFS($E$9:E154,$A$9:A154,"8％(軽減)対象計")/COUNTIF($A$9:A154,"8％(軽減)対象計")*0.08,0)+P155,IF(A155="8％消費税計",ROUND(SUMIFS($E$9:E154,$A$9:A154,"8％対象計")/COUNTIF($A$9:A154,"8％対象計")*0.08,0)+P155,IF(AND(A155="値引き",C155="",D155=""),0+P155,IF(C155="","",IF(D155="","",ROUND(C155*D155,0)+P155))))))))))),"")</f>
        <v/>
      </c>
      <c r="F155" s="235"/>
      <c r="G155" s="236" t="str">
        <f ca="1">IFERROR(IF($A155="非課税・不課税取引計",SUMIFS(G$9:G154,$N$9:$N154,"非・不")+$Q155,IF(AND(A155="小計",COUNTIF($A$9:A154,"小計")&lt;1),SUM($G$9:G154)+Q155,IF(AND(A155="小計",COUNTIF($A$9:A154,"小計")&gt;=1),SUM(OFFSET($G$8,LARGE($V$9:V154,1)+1,0,LARGE($V$9:V155,1)-LARGE($V$9:V154,1)-1,1))+Q155,IF($A155="１０％対象計",SUMIFS(G$9:G154,$N$9:$N154,"")+$Q155-SUMIFS(G$9:G154,$A$9:$A154,"非課税・不課税取引計")-SUMIFS(G$9:G154,$A$9:$A154,"小計")-SUMIFS(G$9:G154,$A$9:$A154,"１０％消費税計")-SUMIFS(G$9:G154,$A$9:$A154,"１０％対象計"),IF($A155="１０％消費税計",ROUND(SUMIFS(G$9:G154,$A$9:$A154,"１０％対象計")/COUNTIF($A$9:$A154,"１０％対象計")*0.1,0)+$Q155,IF(A155="値引き",T155,IF($C155="","",IF($D155="","",ROUND(F155*$D155,0)+$Q155)))))))),"")</f>
        <v/>
      </c>
      <c r="H155" s="237" t="str">
        <f t="shared" si="8"/>
        <v/>
      </c>
      <c r="I155" s="235"/>
      <c r="J155" s="238" t="str">
        <f ca="1">IFERROR(IF($A155="非課税・不課税取引計",SUMIFS(J$9:J154,$N$9:$N154,"非・不")+$R155,IF(AND(A155="小計",COUNTIF($A$9:A154,"小計")&lt;1),SUM($J$9:J154)+R155,IF(AND(A155="小計",COUNTIF($A$9:A154,"小計")&gt;=1),SUM(OFFSET($J$8,LARGE($V$9:V154,1)+1,0,LARGE($V$9:V155,1)-LARGE($V$9:V154,1)-1,1))+R155,IF($A155="１０％対象計",SUMIFS(J$9:J154,$N$9:$N154,"")+$R155-SUMIFS(J$9:J154,$A$9:$A154,"非課税・不課税取引計")-SUMIFS(J$9:J154,$A$9:$A154,"小計")-SUMIFS(J$9:J154,$A$9:$A154,"１０％消費税計")-SUMIFS(J$9:J154,$A$9:$A154,"１０％対象計"),IF($A155="１０％消費税計",ROUND(SUMIFS(J$9:J154,$A$9:$A154,"１０％対象計")/COUNTIF($A$9:$A154,"１０％対象計")*0.1,0)+$R155,IF(A155="値引き",U155,IF($C155="","",IF($D155="","",ROUND(I155*$D155,0)+$R155)))))))),"")</f>
        <v/>
      </c>
      <c r="K155" s="239" t="str">
        <f t="shared" si="9"/>
        <v/>
      </c>
      <c r="L155" s="240" t="str">
        <f t="shared" si="10"/>
        <v/>
      </c>
      <c r="M155" s="234" t="str">
        <f ca="1">IFERROR(IF($A155="非課税・不課税取引計",SUMIFS(M$9:M154,$N$9:$N154,"非・不")+$S155,IF(AND(A155="小計",COUNTIF($A$9:A154,"小計")&lt;1),SUM($M$9:M154)+S155,IF(AND(A155="小計",COUNTIF($A$9:A154,"小計")&gt;=1),SUM(OFFSET($M$8,LARGE($V$9:V154,1)+1,0,LARGE($V$9:V155,1)-LARGE($V$9:V154,1)-1,1))+S155,IF($A155="１０％対象計",SUMIFS(M$9:M154,$N$9:$N154,"")+$S155-SUMIFS(M$9:M154,$A$9:$A154,"非課税・不課税取引計")-SUMIFS(M$9:M154,$A$9:$A154,"小計")-SUMIFS(M$9:M154,$A$9:$A154,"１０％消費税計")-SUMIFS(M$9:M154,$A$9:$A154,"１０％対象計"),IF($A155="１０％消費税計",ROUND(SUMIFS(M$9:M154,$A$9:$A154,"１０％対象計")/COUNTIF($A$9:$A154,"１０％対象計")*0.1,0)+$S155,IF(A155="値引き",E155-G155-J155+S155,IF($C155="","",IF($D155="","",E155-G155-J155+$S155)))))))),"")</f>
        <v/>
      </c>
      <c r="N155" s="241"/>
      <c r="O155" s="242"/>
      <c r="P155" s="248"/>
      <c r="Q155" s="249"/>
      <c r="R155" s="249"/>
      <c r="S155" s="250"/>
      <c r="T155" s="252"/>
      <c r="U155" s="253"/>
      <c r="V155" s="214" t="str">
        <f t="shared" si="11"/>
        <v/>
      </c>
    </row>
    <row r="156" spans="1:22" ht="19.899999999999999" customHeight="1">
      <c r="A156" s="230"/>
      <c r="B156" s="231"/>
      <c r="C156" s="232"/>
      <c r="D156" s="233"/>
      <c r="E156" s="247" t="str">
        <f ca="1">IFERROR(IF(A156="１０％対象計",SUMIFS($E$9:E155,$N$9:N155,""),IF(A156="非課税・不課税取引計",SUMIFS($E$9:E155,$N$9:N155,"非・不")+P156,IF(A156="8％(軽減)対象計",SUMIFS($E$9:E155,$N$9:N155,"※")+P156,IF(AND(A156="小計",COUNTIF($A$9:A155,"小計")&lt;1),SUM($E$9:E155)+P156,IF(AND(A156="小計",COUNTIF($A$9:A155,"小計")&gt;=1),SUM(OFFSET($E$8,LARGE($V$9:V155,1)+1,0,LARGE($V$9:V156,1)-LARGE($V$9:V155,1)-1,1))+P156,IF(A156="8％対象計",SUMIFS($E$9:E155,$N$9:N155,"")+P156-SUMIFS($E$9:E155,$A$9:A155,"非課税・不課税取引計")-SUMIFS($E$9:E155,$A$9:A155,"小計")-SUMIFS($E$9:E155,$A$9:A155,"8％消費税計")-SUMIFS($E$9:E155,$A$9:A155,"8％対象計")-SUMIFS($E$9:E155,$A$9:A155,"8％(軽減)消費税計")-SUMIFS($E$9:E155,$A$9:A155,"8％(軽減)対象計"),IF(A156="8％消費税計",ROUND(SUMIFS($E$9:E155,$A$9:A155,"8％(軽減)対象計")/COUNTIF($A$9:A155,"8％(軽減)対象計")*0.08,0)+P156,IF(A156="8％消費税計",ROUND(SUMIFS($E$9:E155,$A$9:A155,"8％対象計")/COUNTIF($A$9:A155,"8％対象計")*0.08,0)+P156,IF(AND(A156="値引き",C156="",D156=""),0+P156,IF(C156="","",IF(D156="","",ROUND(C156*D156,0)+P156))))))))))),"")</f>
        <v/>
      </c>
      <c r="F156" s="235"/>
      <c r="G156" s="236" t="str">
        <f ca="1">IFERROR(IF($A156="非課税・不課税取引計",SUMIFS(G$9:G155,$N$9:$N155,"非・不")+$Q156,IF(AND(A156="小計",COUNTIF($A$9:A155,"小計")&lt;1),SUM($G$9:G155)+Q156,IF(AND(A156="小計",COUNTIF($A$9:A155,"小計")&gt;=1),SUM(OFFSET($G$8,LARGE($V$9:V155,1)+1,0,LARGE($V$9:V156,1)-LARGE($V$9:V155,1)-1,1))+Q156,IF($A156="１０％対象計",SUMIFS(G$9:G155,$N$9:$N155,"")+$Q156-SUMIFS(G$9:G155,$A$9:$A155,"非課税・不課税取引計")-SUMIFS(G$9:G155,$A$9:$A155,"小計")-SUMIFS(G$9:G155,$A$9:$A155,"１０％消費税計")-SUMIFS(G$9:G155,$A$9:$A155,"１０％対象計"),IF($A156="１０％消費税計",ROUND(SUMIFS(G$9:G155,$A$9:$A155,"１０％対象計")/COUNTIF($A$9:$A155,"１０％対象計")*0.1,0)+$Q156,IF(A156="値引き",T156,IF($C156="","",IF($D156="","",ROUND(F156*$D156,0)+$Q156)))))))),"")</f>
        <v/>
      </c>
      <c r="H156" s="237" t="str">
        <f t="shared" si="8"/>
        <v/>
      </c>
      <c r="I156" s="235"/>
      <c r="J156" s="238" t="str">
        <f ca="1">IFERROR(IF($A156="非課税・不課税取引計",SUMIFS(J$9:J155,$N$9:$N155,"非・不")+$R156,IF(AND(A156="小計",COUNTIF($A$9:A155,"小計")&lt;1),SUM($J$9:J155)+R156,IF(AND(A156="小計",COUNTIF($A$9:A155,"小計")&gt;=1),SUM(OFFSET($J$8,LARGE($V$9:V155,1)+1,0,LARGE($V$9:V156,1)-LARGE($V$9:V155,1)-1,1))+R156,IF($A156="１０％対象計",SUMIFS(J$9:J155,$N$9:$N155,"")+$R156-SUMIFS(J$9:J155,$A$9:$A155,"非課税・不課税取引計")-SUMIFS(J$9:J155,$A$9:$A155,"小計")-SUMIFS(J$9:J155,$A$9:$A155,"１０％消費税計")-SUMIFS(J$9:J155,$A$9:$A155,"１０％対象計"),IF($A156="１０％消費税計",ROUND(SUMIFS(J$9:J155,$A$9:$A155,"１０％対象計")/COUNTIF($A$9:$A155,"１０％対象計")*0.1,0)+$R156,IF(A156="値引き",U156,IF($C156="","",IF($D156="","",ROUND(I156*$D156,0)+$R156)))))))),"")</f>
        <v/>
      </c>
      <c r="K156" s="239" t="str">
        <f t="shared" si="9"/>
        <v/>
      </c>
      <c r="L156" s="240" t="str">
        <f t="shared" si="10"/>
        <v/>
      </c>
      <c r="M156" s="234" t="str">
        <f ca="1">IFERROR(IF($A156="非課税・不課税取引計",SUMIFS(M$9:M155,$N$9:$N155,"非・不")+$S156,IF(AND(A156="小計",COUNTIF($A$9:A155,"小計")&lt;1),SUM($M$9:M155)+S156,IF(AND(A156="小計",COUNTIF($A$9:A155,"小計")&gt;=1),SUM(OFFSET($M$8,LARGE($V$9:V155,1)+1,0,LARGE($V$9:V156,1)-LARGE($V$9:V155,1)-1,1))+S156,IF($A156="１０％対象計",SUMIFS(M$9:M155,$N$9:$N155,"")+$S156-SUMIFS(M$9:M155,$A$9:$A155,"非課税・不課税取引計")-SUMIFS(M$9:M155,$A$9:$A155,"小計")-SUMIFS(M$9:M155,$A$9:$A155,"１０％消費税計")-SUMIFS(M$9:M155,$A$9:$A155,"１０％対象計"),IF($A156="１０％消費税計",ROUND(SUMIFS(M$9:M155,$A$9:$A155,"１０％対象計")/COUNTIF($A$9:$A155,"１０％対象計")*0.1,0)+$S156,IF(A156="値引き",E156-G156-J156+S156,IF($C156="","",IF($D156="","",E156-G156-J156+$S156)))))))),"")</f>
        <v/>
      </c>
      <c r="N156" s="241"/>
      <c r="O156" s="242"/>
      <c r="P156" s="248"/>
      <c r="Q156" s="249"/>
      <c r="R156" s="249"/>
      <c r="S156" s="250"/>
      <c r="T156" s="252"/>
      <c r="U156" s="253"/>
      <c r="V156" s="214" t="str">
        <f t="shared" si="11"/>
        <v/>
      </c>
    </row>
    <row r="157" spans="1:22" ht="19.899999999999999" customHeight="1">
      <c r="A157" s="230"/>
      <c r="B157" s="231"/>
      <c r="C157" s="232"/>
      <c r="D157" s="233"/>
      <c r="E157" s="247" t="str">
        <f ca="1">IFERROR(IF(A157="１０％対象計",SUMIFS($E$9:E156,$N$9:N156,""),IF(A157="非課税・不課税取引計",SUMIFS($E$9:E156,$N$9:N156,"非・不")+P157,IF(A157="8％(軽減)対象計",SUMIFS($E$9:E156,$N$9:N156,"※")+P157,IF(AND(A157="小計",COUNTIF($A$9:A156,"小計")&lt;1),SUM($E$9:E156)+P157,IF(AND(A157="小計",COUNTIF($A$9:A156,"小計")&gt;=1),SUM(OFFSET($E$8,LARGE($V$9:V156,1)+1,0,LARGE($V$9:V157,1)-LARGE($V$9:V156,1)-1,1))+P157,IF(A157="8％対象計",SUMIFS($E$9:E156,$N$9:N156,"")+P157-SUMIFS($E$9:E156,$A$9:A156,"非課税・不課税取引計")-SUMIFS($E$9:E156,$A$9:A156,"小計")-SUMIFS($E$9:E156,$A$9:A156,"8％消費税計")-SUMIFS($E$9:E156,$A$9:A156,"8％対象計")-SUMIFS($E$9:E156,$A$9:A156,"8％(軽減)消費税計")-SUMIFS($E$9:E156,$A$9:A156,"8％(軽減)対象計"),IF(A157="8％消費税計",ROUND(SUMIFS($E$9:E156,$A$9:A156,"8％(軽減)対象計")/COUNTIF($A$9:A156,"8％(軽減)対象計")*0.08,0)+P157,IF(A157="8％消費税計",ROUND(SUMIFS($E$9:E156,$A$9:A156,"8％対象計")/COUNTIF($A$9:A156,"8％対象計")*0.08,0)+P157,IF(AND(A157="値引き",C157="",D157=""),0+P157,IF(C157="","",IF(D157="","",ROUND(C157*D157,0)+P157))))))))))),"")</f>
        <v/>
      </c>
      <c r="F157" s="235"/>
      <c r="G157" s="236" t="str">
        <f ca="1">IFERROR(IF($A157="非課税・不課税取引計",SUMIFS(G$9:G156,$N$9:$N156,"非・不")+$Q157,IF(AND(A157="小計",COUNTIF($A$9:A156,"小計")&lt;1),SUM($G$9:G156)+Q157,IF(AND(A157="小計",COUNTIF($A$9:A156,"小計")&gt;=1),SUM(OFFSET($G$8,LARGE($V$9:V156,1)+1,0,LARGE($V$9:V157,1)-LARGE($V$9:V156,1)-1,1))+Q157,IF($A157="１０％対象計",SUMIFS(G$9:G156,$N$9:$N156,"")+$Q157-SUMIFS(G$9:G156,$A$9:$A156,"非課税・不課税取引計")-SUMIFS(G$9:G156,$A$9:$A156,"小計")-SUMIFS(G$9:G156,$A$9:$A156,"１０％消費税計")-SUMIFS(G$9:G156,$A$9:$A156,"１０％対象計"),IF($A157="１０％消費税計",ROUND(SUMIFS(G$9:G156,$A$9:$A156,"１０％対象計")/COUNTIF($A$9:$A156,"１０％対象計")*0.1,0)+$Q157,IF(A157="値引き",T157,IF($C157="","",IF($D157="","",ROUND(F157*$D157,0)+$Q157)))))))),"")</f>
        <v/>
      </c>
      <c r="H157" s="237" t="str">
        <f t="shared" si="8"/>
        <v/>
      </c>
      <c r="I157" s="235"/>
      <c r="J157" s="238" t="str">
        <f ca="1">IFERROR(IF($A157="非課税・不課税取引計",SUMIFS(J$9:J156,$N$9:$N156,"非・不")+$R157,IF(AND(A157="小計",COUNTIF($A$9:A156,"小計")&lt;1),SUM($J$9:J156)+R157,IF(AND(A157="小計",COUNTIF($A$9:A156,"小計")&gt;=1),SUM(OFFSET($J$8,LARGE($V$9:V156,1)+1,0,LARGE($V$9:V157,1)-LARGE($V$9:V156,1)-1,1))+R157,IF($A157="１０％対象計",SUMIFS(J$9:J156,$N$9:$N156,"")+$R157-SUMIFS(J$9:J156,$A$9:$A156,"非課税・不課税取引計")-SUMIFS(J$9:J156,$A$9:$A156,"小計")-SUMIFS(J$9:J156,$A$9:$A156,"１０％消費税計")-SUMIFS(J$9:J156,$A$9:$A156,"１０％対象計"),IF($A157="１０％消費税計",ROUND(SUMIFS(J$9:J156,$A$9:$A156,"１０％対象計")/COUNTIF($A$9:$A156,"１０％対象計")*0.1,0)+$R157,IF(A157="値引き",U157,IF($C157="","",IF($D157="","",ROUND(I157*$D157,0)+$R157)))))))),"")</f>
        <v/>
      </c>
      <c r="K157" s="239" t="str">
        <f t="shared" si="9"/>
        <v/>
      </c>
      <c r="L157" s="240" t="str">
        <f t="shared" si="10"/>
        <v/>
      </c>
      <c r="M157" s="234" t="str">
        <f ca="1">IFERROR(IF($A157="非課税・不課税取引計",SUMIFS(M$9:M156,$N$9:$N156,"非・不")+$S157,IF(AND(A157="小計",COUNTIF($A$9:A156,"小計")&lt;1),SUM($M$9:M156)+S157,IF(AND(A157="小計",COUNTIF($A$9:A156,"小計")&gt;=1),SUM(OFFSET($M$8,LARGE($V$9:V156,1)+1,0,LARGE($V$9:V157,1)-LARGE($V$9:V156,1)-1,1))+S157,IF($A157="１０％対象計",SUMIFS(M$9:M156,$N$9:$N156,"")+$S157-SUMIFS(M$9:M156,$A$9:$A156,"非課税・不課税取引計")-SUMIFS(M$9:M156,$A$9:$A156,"小計")-SUMIFS(M$9:M156,$A$9:$A156,"１０％消費税計")-SUMIFS(M$9:M156,$A$9:$A156,"１０％対象計"),IF($A157="１０％消費税計",ROUND(SUMIFS(M$9:M156,$A$9:$A156,"１０％対象計")/COUNTIF($A$9:$A156,"１０％対象計")*0.1,0)+$S157,IF(A157="値引き",E157-G157-J157+S157,IF($C157="","",IF($D157="","",E157-G157-J157+$S157)))))))),"")</f>
        <v/>
      </c>
      <c r="N157" s="241"/>
      <c r="O157" s="242"/>
      <c r="P157" s="248"/>
      <c r="Q157" s="249"/>
      <c r="R157" s="249"/>
      <c r="S157" s="250"/>
      <c r="T157" s="252"/>
      <c r="U157" s="253"/>
      <c r="V157" s="214" t="str">
        <f t="shared" si="11"/>
        <v/>
      </c>
    </row>
    <row r="158" spans="1:22" ht="19.899999999999999" customHeight="1">
      <c r="A158" s="230"/>
      <c r="B158" s="231"/>
      <c r="C158" s="232"/>
      <c r="D158" s="233"/>
      <c r="E158" s="247" t="str">
        <f ca="1">IFERROR(IF(A158="１０％対象計",SUMIFS($E$9:E157,$N$9:N157,""),IF(A158="非課税・不課税取引計",SUMIFS($E$9:E157,$N$9:N157,"非・不")+P158,IF(A158="8％(軽減)対象計",SUMIFS($E$9:E157,$N$9:N157,"※")+P158,IF(AND(A158="小計",COUNTIF($A$9:A157,"小計")&lt;1),SUM($E$9:E157)+P158,IF(AND(A158="小計",COUNTIF($A$9:A157,"小計")&gt;=1),SUM(OFFSET($E$8,LARGE($V$9:V157,1)+1,0,LARGE($V$9:V158,1)-LARGE($V$9:V157,1)-1,1))+P158,IF(A158="8％対象計",SUMIFS($E$9:E157,$N$9:N157,"")+P158-SUMIFS($E$9:E157,$A$9:A157,"非課税・不課税取引計")-SUMIFS($E$9:E157,$A$9:A157,"小計")-SUMIFS($E$9:E157,$A$9:A157,"8％消費税計")-SUMIFS($E$9:E157,$A$9:A157,"8％対象計")-SUMIFS($E$9:E157,$A$9:A157,"8％(軽減)消費税計")-SUMIFS($E$9:E157,$A$9:A157,"8％(軽減)対象計"),IF(A158="8％消費税計",ROUND(SUMIFS($E$9:E157,$A$9:A157,"8％(軽減)対象計")/COUNTIF($A$9:A157,"8％(軽減)対象計")*0.08,0)+P158,IF(A158="8％消費税計",ROUND(SUMIFS($E$9:E157,$A$9:A157,"8％対象計")/COUNTIF($A$9:A157,"8％対象計")*0.08,0)+P158,IF(AND(A158="値引き",C158="",D158=""),0+P158,IF(C158="","",IF(D158="","",ROUND(C158*D158,0)+P158))))))))))),"")</f>
        <v/>
      </c>
      <c r="F158" s="235"/>
      <c r="G158" s="236" t="str">
        <f ca="1">IFERROR(IF($A158="非課税・不課税取引計",SUMIFS(G$9:G157,$N$9:$N157,"非・不")+$Q158,IF(AND(A158="小計",COUNTIF($A$9:A157,"小計")&lt;1),SUM($G$9:G157)+Q158,IF(AND(A158="小計",COUNTIF($A$9:A157,"小計")&gt;=1),SUM(OFFSET($G$8,LARGE($V$9:V157,1)+1,0,LARGE($V$9:V158,1)-LARGE($V$9:V157,1)-1,1))+Q158,IF($A158="１０％対象計",SUMIFS(G$9:G157,$N$9:$N157,"")+$Q158-SUMIFS(G$9:G157,$A$9:$A157,"非課税・不課税取引計")-SUMIFS(G$9:G157,$A$9:$A157,"小計")-SUMIFS(G$9:G157,$A$9:$A157,"１０％消費税計")-SUMIFS(G$9:G157,$A$9:$A157,"１０％対象計"),IF($A158="１０％消費税計",ROUND(SUMIFS(G$9:G157,$A$9:$A157,"１０％対象計")/COUNTIF($A$9:$A157,"１０％対象計")*0.1,0)+$Q158,IF(A158="値引き",T158,IF($C158="","",IF($D158="","",ROUND(F158*$D158,0)+$Q158)))))))),"")</f>
        <v/>
      </c>
      <c r="H158" s="237" t="str">
        <f t="shared" si="8"/>
        <v/>
      </c>
      <c r="I158" s="235"/>
      <c r="J158" s="238" t="str">
        <f ca="1">IFERROR(IF($A158="非課税・不課税取引計",SUMIFS(J$9:J157,$N$9:$N157,"非・不")+$R158,IF(AND(A158="小計",COUNTIF($A$9:A157,"小計")&lt;1),SUM($J$9:J157)+R158,IF(AND(A158="小計",COUNTIF($A$9:A157,"小計")&gt;=1),SUM(OFFSET($J$8,LARGE($V$9:V157,1)+1,0,LARGE($V$9:V158,1)-LARGE($V$9:V157,1)-1,1))+R158,IF($A158="１０％対象計",SUMIFS(J$9:J157,$N$9:$N157,"")+$R158-SUMIFS(J$9:J157,$A$9:$A157,"非課税・不課税取引計")-SUMIFS(J$9:J157,$A$9:$A157,"小計")-SUMIFS(J$9:J157,$A$9:$A157,"１０％消費税計")-SUMIFS(J$9:J157,$A$9:$A157,"１０％対象計"),IF($A158="１０％消費税計",ROUND(SUMIFS(J$9:J157,$A$9:$A157,"１０％対象計")/COUNTIF($A$9:$A157,"１０％対象計")*0.1,0)+$R158,IF(A158="値引き",U158,IF($C158="","",IF($D158="","",ROUND(I158*$D158,0)+$R158)))))))),"")</f>
        <v/>
      </c>
      <c r="K158" s="239" t="str">
        <f t="shared" si="9"/>
        <v/>
      </c>
      <c r="L158" s="240" t="str">
        <f t="shared" si="10"/>
        <v/>
      </c>
      <c r="M158" s="234" t="str">
        <f ca="1">IFERROR(IF($A158="非課税・不課税取引計",SUMIFS(M$9:M157,$N$9:$N157,"非・不")+$S158,IF(AND(A158="小計",COUNTIF($A$9:A157,"小計")&lt;1),SUM($M$9:M157)+S158,IF(AND(A158="小計",COUNTIF($A$9:A157,"小計")&gt;=1),SUM(OFFSET($M$8,LARGE($V$9:V157,1)+1,0,LARGE($V$9:V158,1)-LARGE($V$9:V157,1)-1,1))+S158,IF($A158="１０％対象計",SUMIFS(M$9:M157,$N$9:$N157,"")+$S158-SUMIFS(M$9:M157,$A$9:$A157,"非課税・不課税取引計")-SUMIFS(M$9:M157,$A$9:$A157,"小計")-SUMIFS(M$9:M157,$A$9:$A157,"１０％消費税計")-SUMIFS(M$9:M157,$A$9:$A157,"１０％対象計"),IF($A158="１０％消費税計",ROUND(SUMIFS(M$9:M157,$A$9:$A157,"１０％対象計")/COUNTIF($A$9:$A157,"１０％対象計")*0.1,0)+$S158,IF(A158="値引き",E158-G158-J158+S158,IF($C158="","",IF($D158="","",E158-G158-J158+$S158)))))))),"")</f>
        <v/>
      </c>
      <c r="N158" s="241"/>
      <c r="O158" s="242"/>
      <c r="P158" s="248"/>
      <c r="Q158" s="249"/>
      <c r="R158" s="249"/>
      <c r="S158" s="250"/>
      <c r="T158" s="252"/>
      <c r="U158" s="253"/>
      <c r="V158" s="214" t="str">
        <f t="shared" si="11"/>
        <v/>
      </c>
    </row>
    <row r="159" spans="1:22" ht="19.899999999999999" customHeight="1">
      <c r="A159" s="230"/>
      <c r="B159" s="231"/>
      <c r="C159" s="232"/>
      <c r="D159" s="233"/>
      <c r="E159" s="247" t="str">
        <f ca="1">IFERROR(IF(A159="１０％対象計",SUMIFS($E$9:E158,$N$9:N158,""),IF(A159="非課税・不課税取引計",SUMIFS($E$9:E158,$N$9:N158,"非・不")+P159,IF(A159="8％(軽減)対象計",SUMIFS($E$9:E158,$N$9:N158,"※")+P159,IF(AND(A159="小計",COUNTIF($A$9:A158,"小計")&lt;1),SUM($E$9:E158)+P159,IF(AND(A159="小計",COUNTIF($A$9:A158,"小計")&gt;=1),SUM(OFFSET($E$8,LARGE($V$9:V158,1)+1,0,LARGE($V$9:V159,1)-LARGE($V$9:V158,1)-1,1))+P159,IF(A159="8％対象計",SUMIFS($E$9:E158,$N$9:N158,"")+P159-SUMIFS($E$9:E158,$A$9:A158,"非課税・不課税取引計")-SUMIFS($E$9:E158,$A$9:A158,"小計")-SUMIFS($E$9:E158,$A$9:A158,"8％消費税計")-SUMIFS($E$9:E158,$A$9:A158,"8％対象計")-SUMIFS($E$9:E158,$A$9:A158,"8％(軽減)消費税計")-SUMIFS($E$9:E158,$A$9:A158,"8％(軽減)対象計"),IF(A159="8％消費税計",ROUND(SUMIFS($E$9:E158,$A$9:A158,"8％(軽減)対象計")/COUNTIF($A$9:A158,"8％(軽減)対象計")*0.08,0)+P159,IF(A159="8％消費税計",ROUND(SUMIFS($E$9:E158,$A$9:A158,"8％対象計")/COUNTIF($A$9:A158,"8％対象計")*0.08,0)+P159,IF(AND(A159="値引き",C159="",D159=""),0+P159,IF(C159="","",IF(D159="","",ROUND(C159*D159,0)+P159))))))))))),"")</f>
        <v/>
      </c>
      <c r="F159" s="235"/>
      <c r="G159" s="236" t="str">
        <f ca="1">IFERROR(IF($A159="非課税・不課税取引計",SUMIFS(G$9:G158,$N$9:$N158,"非・不")+$Q159,IF(AND(A159="小計",COUNTIF($A$9:A158,"小計")&lt;1),SUM($G$9:G158)+Q159,IF(AND(A159="小計",COUNTIF($A$9:A158,"小計")&gt;=1),SUM(OFFSET($G$8,LARGE($V$9:V158,1)+1,0,LARGE($V$9:V159,1)-LARGE($V$9:V158,1)-1,1))+Q159,IF($A159="１０％対象計",SUMIFS(G$9:G158,$N$9:$N158,"")+$Q159-SUMIFS(G$9:G158,$A$9:$A158,"非課税・不課税取引計")-SUMIFS(G$9:G158,$A$9:$A158,"小計")-SUMIFS(G$9:G158,$A$9:$A158,"１０％消費税計")-SUMIFS(G$9:G158,$A$9:$A158,"１０％対象計"),IF($A159="１０％消費税計",ROUND(SUMIFS(G$9:G158,$A$9:$A158,"１０％対象計")/COUNTIF($A$9:$A158,"１０％対象計")*0.1,0)+$Q159,IF(A159="値引き",T159,IF($C159="","",IF($D159="","",ROUND(F159*$D159,0)+$Q159)))))))),"")</f>
        <v/>
      </c>
      <c r="H159" s="237" t="str">
        <f t="shared" si="8"/>
        <v/>
      </c>
      <c r="I159" s="235"/>
      <c r="J159" s="238" t="str">
        <f ca="1">IFERROR(IF($A159="非課税・不課税取引計",SUMIFS(J$9:J158,$N$9:$N158,"非・不")+$R159,IF(AND(A159="小計",COUNTIF($A$9:A158,"小計")&lt;1),SUM($J$9:J158)+R159,IF(AND(A159="小計",COUNTIF($A$9:A158,"小計")&gt;=1),SUM(OFFSET($J$8,LARGE($V$9:V158,1)+1,0,LARGE($V$9:V159,1)-LARGE($V$9:V158,1)-1,1))+R159,IF($A159="１０％対象計",SUMIFS(J$9:J158,$N$9:$N158,"")+$R159-SUMIFS(J$9:J158,$A$9:$A158,"非課税・不課税取引計")-SUMIFS(J$9:J158,$A$9:$A158,"小計")-SUMIFS(J$9:J158,$A$9:$A158,"１０％消費税計")-SUMIFS(J$9:J158,$A$9:$A158,"１０％対象計"),IF($A159="１０％消費税計",ROUND(SUMIFS(J$9:J158,$A$9:$A158,"１０％対象計")/COUNTIF($A$9:$A158,"１０％対象計")*0.1,0)+$R159,IF(A159="値引き",U159,IF($C159="","",IF($D159="","",ROUND(I159*$D159,0)+$R159)))))))),"")</f>
        <v/>
      </c>
      <c r="K159" s="239" t="str">
        <f t="shared" si="9"/>
        <v/>
      </c>
      <c r="L159" s="240" t="str">
        <f t="shared" si="10"/>
        <v/>
      </c>
      <c r="M159" s="234" t="str">
        <f ca="1">IFERROR(IF($A159="非課税・不課税取引計",SUMIFS(M$9:M158,$N$9:$N158,"非・不")+$S159,IF(AND(A159="小計",COUNTIF($A$9:A158,"小計")&lt;1),SUM($M$9:M158)+S159,IF(AND(A159="小計",COUNTIF($A$9:A158,"小計")&gt;=1),SUM(OFFSET($M$8,LARGE($V$9:V158,1)+1,0,LARGE($V$9:V159,1)-LARGE($V$9:V158,1)-1,1))+S159,IF($A159="１０％対象計",SUMIFS(M$9:M158,$N$9:$N158,"")+$S159-SUMIFS(M$9:M158,$A$9:$A158,"非課税・不課税取引計")-SUMIFS(M$9:M158,$A$9:$A158,"小計")-SUMIFS(M$9:M158,$A$9:$A158,"１０％消費税計")-SUMIFS(M$9:M158,$A$9:$A158,"１０％対象計"),IF($A159="１０％消費税計",ROUND(SUMIFS(M$9:M158,$A$9:$A158,"１０％対象計")/COUNTIF($A$9:$A158,"１０％対象計")*0.1,0)+$S159,IF(A159="値引き",E159-G159-J159+S159,IF($C159="","",IF($D159="","",E159-G159-J159+$S159)))))))),"")</f>
        <v/>
      </c>
      <c r="N159" s="241"/>
      <c r="O159" s="242"/>
      <c r="P159" s="248"/>
      <c r="Q159" s="249"/>
      <c r="R159" s="249"/>
      <c r="S159" s="250"/>
      <c r="T159" s="252"/>
      <c r="U159" s="253"/>
      <c r="V159" s="214" t="str">
        <f t="shared" si="11"/>
        <v/>
      </c>
    </row>
    <row r="160" spans="1:22" ht="19.899999999999999" customHeight="1">
      <c r="A160" s="230"/>
      <c r="B160" s="231"/>
      <c r="C160" s="232"/>
      <c r="D160" s="233"/>
      <c r="E160" s="247" t="str">
        <f ca="1">IFERROR(IF(A160="１０％対象計",SUMIFS($E$9:E159,$N$9:N159,""),IF(A160="非課税・不課税取引計",SUMIFS($E$9:E159,$N$9:N159,"非・不")+P160,IF(A160="8％(軽減)対象計",SUMIFS($E$9:E159,$N$9:N159,"※")+P160,IF(AND(A160="小計",COUNTIF($A$9:A159,"小計")&lt;1),SUM($E$9:E159)+P160,IF(AND(A160="小計",COUNTIF($A$9:A159,"小計")&gt;=1),SUM(OFFSET($E$8,LARGE($V$9:V159,1)+1,0,LARGE($V$9:V160,1)-LARGE($V$9:V159,1)-1,1))+P160,IF(A160="8％対象計",SUMIFS($E$9:E159,$N$9:N159,"")+P160-SUMIFS($E$9:E159,$A$9:A159,"非課税・不課税取引計")-SUMIFS($E$9:E159,$A$9:A159,"小計")-SUMIFS($E$9:E159,$A$9:A159,"8％消費税計")-SUMIFS($E$9:E159,$A$9:A159,"8％対象計")-SUMIFS($E$9:E159,$A$9:A159,"8％(軽減)消費税計")-SUMIFS($E$9:E159,$A$9:A159,"8％(軽減)対象計"),IF(A160="8％消費税計",ROUND(SUMIFS($E$9:E159,$A$9:A159,"8％(軽減)対象計")/COUNTIF($A$9:A159,"8％(軽減)対象計")*0.08,0)+P160,IF(A160="8％消費税計",ROUND(SUMIFS($E$9:E159,$A$9:A159,"8％対象計")/COUNTIF($A$9:A159,"8％対象計")*0.08,0)+P160,IF(AND(A160="値引き",C160="",D160=""),0+P160,IF(C160="","",IF(D160="","",ROUND(C160*D160,0)+P160))))))))))),"")</f>
        <v/>
      </c>
      <c r="F160" s="235"/>
      <c r="G160" s="236" t="str">
        <f ca="1">IFERROR(IF($A160="非課税・不課税取引計",SUMIFS(G$9:G159,$N$9:$N159,"非・不")+$Q160,IF(AND(A160="小計",COUNTIF($A$9:A159,"小計")&lt;1),SUM($G$9:G159)+Q160,IF(AND(A160="小計",COUNTIF($A$9:A159,"小計")&gt;=1),SUM(OFFSET($G$8,LARGE($V$9:V159,1)+1,0,LARGE($V$9:V160,1)-LARGE($V$9:V159,1)-1,1))+Q160,IF($A160="１０％対象計",SUMIFS(G$9:G159,$N$9:$N159,"")+$Q160-SUMIFS(G$9:G159,$A$9:$A159,"非課税・不課税取引計")-SUMIFS(G$9:G159,$A$9:$A159,"小計")-SUMIFS(G$9:G159,$A$9:$A159,"１０％消費税計")-SUMIFS(G$9:G159,$A$9:$A159,"１０％対象計"),IF($A160="１０％消費税計",ROUND(SUMIFS(G$9:G159,$A$9:$A159,"１０％対象計")/COUNTIF($A$9:$A159,"１０％対象計")*0.1,0)+$Q160,IF(A160="値引き",T160,IF($C160="","",IF($D160="","",ROUND(F160*$D160,0)+$Q160)))))))),"")</f>
        <v/>
      </c>
      <c r="H160" s="237" t="str">
        <f t="shared" si="8"/>
        <v/>
      </c>
      <c r="I160" s="235"/>
      <c r="J160" s="238" t="str">
        <f ca="1">IFERROR(IF($A160="非課税・不課税取引計",SUMIFS(J$9:J159,$N$9:$N159,"非・不")+$R160,IF(AND(A160="小計",COUNTIF($A$9:A159,"小計")&lt;1),SUM($J$9:J159)+R160,IF(AND(A160="小計",COUNTIF($A$9:A159,"小計")&gt;=1),SUM(OFFSET($J$8,LARGE($V$9:V159,1)+1,0,LARGE($V$9:V160,1)-LARGE($V$9:V159,1)-1,1))+R160,IF($A160="１０％対象計",SUMIFS(J$9:J159,$N$9:$N159,"")+$R160-SUMIFS(J$9:J159,$A$9:$A159,"非課税・不課税取引計")-SUMIFS(J$9:J159,$A$9:$A159,"小計")-SUMIFS(J$9:J159,$A$9:$A159,"１０％消費税計")-SUMIFS(J$9:J159,$A$9:$A159,"１０％対象計"),IF($A160="１０％消費税計",ROUND(SUMIFS(J$9:J159,$A$9:$A159,"１０％対象計")/COUNTIF($A$9:$A159,"１０％対象計")*0.1,0)+$R160,IF(A160="値引き",U160,IF($C160="","",IF($D160="","",ROUND(I160*$D160,0)+$R160)))))))),"")</f>
        <v/>
      </c>
      <c r="K160" s="239" t="str">
        <f t="shared" si="9"/>
        <v/>
      </c>
      <c r="L160" s="240" t="str">
        <f t="shared" si="10"/>
        <v/>
      </c>
      <c r="M160" s="234" t="str">
        <f ca="1">IFERROR(IF($A160="非課税・不課税取引計",SUMIFS(M$9:M159,$N$9:$N159,"非・不")+$S160,IF(AND(A160="小計",COUNTIF($A$9:A159,"小計")&lt;1),SUM($M$9:M159)+S160,IF(AND(A160="小計",COUNTIF($A$9:A159,"小計")&gt;=1),SUM(OFFSET($M$8,LARGE($V$9:V159,1)+1,0,LARGE($V$9:V160,1)-LARGE($V$9:V159,1)-1,1))+S160,IF($A160="１０％対象計",SUMIFS(M$9:M159,$N$9:$N159,"")+$S160-SUMIFS(M$9:M159,$A$9:$A159,"非課税・不課税取引計")-SUMIFS(M$9:M159,$A$9:$A159,"小計")-SUMIFS(M$9:M159,$A$9:$A159,"１０％消費税計")-SUMIFS(M$9:M159,$A$9:$A159,"１０％対象計"),IF($A160="１０％消費税計",ROUND(SUMIFS(M$9:M159,$A$9:$A159,"１０％対象計")/COUNTIF($A$9:$A159,"１０％対象計")*0.1,0)+$S160,IF(A160="値引き",E160-G160-J160+S160,IF($C160="","",IF($D160="","",E160-G160-J160+$S160)))))))),"")</f>
        <v/>
      </c>
      <c r="N160" s="241"/>
      <c r="O160" s="242"/>
      <c r="P160" s="248"/>
      <c r="Q160" s="249"/>
      <c r="R160" s="249"/>
      <c r="S160" s="250"/>
      <c r="T160" s="252"/>
      <c r="U160" s="253"/>
      <c r="V160" s="214" t="str">
        <f t="shared" si="11"/>
        <v/>
      </c>
    </row>
    <row r="161" spans="1:22" ht="19.899999999999999" customHeight="1">
      <c r="A161" s="230"/>
      <c r="B161" s="231"/>
      <c r="C161" s="232"/>
      <c r="D161" s="233"/>
      <c r="E161" s="247" t="str">
        <f ca="1">IFERROR(IF(A161="１０％対象計",SUMIFS($E$9:E160,$N$9:N160,""),IF(A161="非課税・不課税取引計",SUMIFS($E$9:E160,$N$9:N160,"非・不")+P161,IF(A161="8％(軽減)対象計",SUMIFS($E$9:E160,$N$9:N160,"※")+P161,IF(AND(A161="小計",COUNTIF($A$9:A160,"小計")&lt;1),SUM($E$9:E160)+P161,IF(AND(A161="小計",COUNTIF($A$9:A160,"小計")&gt;=1),SUM(OFFSET($E$8,LARGE($V$9:V160,1)+1,0,LARGE($V$9:V161,1)-LARGE($V$9:V160,1)-1,1))+P161,IF(A161="8％対象計",SUMIFS($E$9:E160,$N$9:N160,"")+P161-SUMIFS($E$9:E160,$A$9:A160,"非課税・不課税取引計")-SUMIFS($E$9:E160,$A$9:A160,"小計")-SUMIFS($E$9:E160,$A$9:A160,"8％消費税計")-SUMIFS($E$9:E160,$A$9:A160,"8％対象計")-SUMIFS($E$9:E160,$A$9:A160,"8％(軽減)消費税計")-SUMIFS($E$9:E160,$A$9:A160,"8％(軽減)対象計"),IF(A161="8％消費税計",ROUND(SUMIFS($E$9:E160,$A$9:A160,"8％(軽減)対象計")/COUNTIF($A$9:A160,"8％(軽減)対象計")*0.08,0)+P161,IF(A161="8％消費税計",ROUND(SUMIFS($E$9:E160,$A$9:A160,"8％対象計")/COUNTIF($A$9:A160,"8％対象計")*0.08,0)+P161,IF(AND(A161="値引き",C161="",D161=""),0+P161,IF(C161="","",IF(D161="","",ROUND(C161*D161,0)+P161))))))))))),"")</f>
        <v/>
      </c>
      <c r="F161" s="235"/>
      <c r="G161" s="236" t="str">
        <f ca="1">IFERROR(IF($A161="非課税・不課税取引計",SUMIFS(G$9:G160,$N$9:$N160,"非・不")+$Q161,IF(AND(A161="小計",COUNTIF($A$9:A160,"小計")&lt;1),SUM($G$9:G160)+Q161,IF(AND(A161="小計",COUNTIF($A$9:A160,"小計")&gt;=1),SUM(OFFSET($G$8,LARGE($V$9:V160,1)+1,0,LARGE($V$9:V161,1)-LARGE($V$9:V160,1)-1,1))+Q161,IF($A161="１０％対象計",SUMIFS(G$9:G160,$N$9:$N160,"")+$Q161-SUMIFS(G$9:G160,$A$9:$A160,"非課税・不課税取引計")-SUMIFS(G$9:G160,$A$9:$A160,"小計")-SUMIFS(G$9:G160,$A$9:$A160,"１０％消費税計")-SUMIFS(G$9:G160,$A$9:$A160,"１０％対象計"),IF($A161="１０％消費税計",ROUND(SUMIFS(G$9:G160,$A$9:$A160,"１０％対象計")/COUNTIF($A$9:$A160,"１０％対象計")*0.1,0)+$Q161,IF(A161="値引き",T161,IF($C161="","",IF($D161="","",ROUND(F161*$D161,0)+$Q161)))))))),"")</f>
        <v/>
      </c>
      <c r="H161" s="237" t="str">
        <f t="shared" si="8"/>
        <v/>
      </c>
      <c r="I161" s="235"/>
      <c r="J161" s="238" t="str">
        <f ca="1">IFERROR(IF($A161="非課税・不課税取引計",SUMIFS(J$9:J160,$N$9:$N160,"非・不")+$R161,IF(AND(A161="小計",COUNTIF($A$9:A160,"小計")&lt;1),SUM($J$9:J160)+R161,IF(AND(A161="小計",COUNTIF($A$9:A160,"小計")&gt;=1),SUM(OFFSET($J$8,LARGE($V$9:V160,1)+1,0,LARGE($V$9:V161,1)-LARGE($V$9:V160,1)-1,1))+R161,IF($A161="１０％対象計",SUMIFS(J$9:J160,$N$9:$N160,"")+$R161-SUMIFS(J$9:J160,$A$9:$A160,"非課税・不課税取引計")-SUMIFS(J$9:J160,$A$9:$A160,"小計")-SUMIFS(J$9:J160,$A$9:$A160,"１０％消費税計")-SUMIFS(J$9:J160,$A$9:$A160,"１０％対象計"),IF($A161="１０％消費税計",ROUND(SUMIFS(J$9:J160,$A$9:$A160,"１０％対象計")/COUNTIF($A$9:$A160,"１０％対象計")*0.1,0)+$R161,IF(A161="値引き",U161,IF($C161="","",IF($D161="","",ROUND(I161*$D161,0)+$R161)))))))),"")</f>
        <v/>
      </c>
      <c r="K161" s="239" t="str">
        <f t="shared" si="9"/>
        <v/>
      </c>
      <c r="L161" s="240" t="str">
        <f t="shared" si="10"/>
        <v/>
      </c>
      <c r="M161" s="234" t="str">
        <f ca="1">IFERROR(IF($A161="非課税・不課税取引計",SUMIFS(M$9:M160,$N$9:$N160,"非・不")+$S161,IF(AND(A161="小計",COUNTIF($A$9:A160,"小計")&lt;1),SUM($M$9:M160)+S161,IF(AND(A161="小計",COUNTIF($A$9:A160,"小計")&gt;=1),SUM(OFFSET($M$8,LARGE($V$9:V160,1)+1,0,LARGE($V$9:V161,1)-LARGE($V$9:V160,1)-1,1))+S161,IF($A161="１０％対象計",SUMIFS(M$9:M160,$N$9:$N160,"")+$S161-SUMIFS(M$9:M160,$A$9:$A160,"非課税・不課税取引計")-SUMIFS(M$9:M160,$A$9:$A160,"小計")-SUMIFS(M$9:M160,$A$9:$A160,"１０％消費税計")-SUMIFS(M$9:M160,$A$9:$A160,"１０％対象計"),IF($A161="１０％消費税計",ROUND(SUMIFS(M$9:M160,$A$9:$A160,"１０％対象計")/COUNTIF($A$9:$A160,"１０％対象計")*0.1,0)+$S161,IF(A161="値引き",E161-G161-J161+S161,IF($C161="","",IF($D161="","",E161-G161-J161+$S161)))))))),"")</f>
        <v/>
      </c>
      <c r="N161" s="241"/>
      <c r="O161" s="242"/>
      <c r="P161" s="248"/>
      <c r="Q161" s="249"/>
      <c r="R161" s="249"/>
      <c r="S161" s="250"/>
      <c r="T161" s="252"/>
      <c r="U161" s="253"/>
      <c r="V161" s="214" t="str">
        <f t="shared" si="11"/>
        <v/>
      </c>
    </row>
    <row r="162" spans="1:22" ht="19.899999999999999" customHeight="1">
      <c r="A162" s="230"/>
      <c r="B162" s="231"/>
      <c r="C162" s="232"/>
      <c r="D162" s="233"/>
      <c r="E162" s="247" t="str">
        <f ca="1">IFERROR(IF(A162="１０％対象計",SUMIFS($E$9:E161,$N$9:N161,""),IF(A162="非課税・不課税取引計",SUMIFS($E$9:E161,$N$9:N161,"非・不")+P162,IF(A162="8％(軽減)対象計",SUMIFS($E$9:E161,$N$9:N161,"※")+P162,IF(AND(A162="小計",COUNTIF($A$9:A161,"小計")&lt;1),SUM($E$9:E161)+P162,IF(AND(A162="小計",COUNTIF($A$9:A161,"小計")&gt;=1),SUM(OFFSET($E$8,LARGE($V$9:V161,1)+1,0,LARGE($V$9:V162,1)-LARGE($V$9:V161,1)-1,1))+P162,IF(A162="8％対象計",SUMIFS($E$9:E161,$N$9:N161,"")+P162-SUMIFS($E$9:E161,$A$9:A161,"非課税・不課税取引計")-SUMIFS($E$9:E161,$A$9:A161,"小計")-SUMIFS($E$9:E161,$A$9:A161,"8％消費税計")-SUMIFS($E$9:E161,$A$9:A161,"8％対象計")-SUMIFS($E$9:E161,$A$9:A161,"8％(軽減)消費税計")-SUMIFS($E$9:E161,$A$9:A161,"8％(軽減)対象計"),IF(A162="8％消費税計",ROUND(SUMIFS($E$9:E161,$A$9:A161,"8％(軽減)対象計")/COUNTIF($A$9:A161,"8％(軽減)対象計")*0.08,0)+P162,IF(A162="8％消費税計",ROUND(SUMIFS($E$9:E161,$A$9:A161,"8％対象計")/COUNTIF($A$9:A161,"8％対象計")*0.08,0)+P162,IF(AND(A162="値引き",C162="",D162=""),0+P162,IF(C162="","",IF(D162="","",ROUND(C162*D162,0)+P162))))))))))),"")</f>
        <v/>
      </c>
      <c r="F162" s="235"/>
      <c r="G162" s="236" t="str">
        <f ca="1">IFERROR(IF($A162="非課税・不課税取引計",SUMIFS(G$9:G161,$N$9:$N161,"非・不")+$Q162,IF(AND(A162="小計",COUNTIF($A$9:A161,"小計")&lt;1),SUM($G$9:G161)+Q162,IF(AND(A162="小計",COUNTIF($A$9:A161,"小計")&gt;=1),SUM(OFFSET($G$8,LARGE($V$9:V161,1)+1,0,LARGE($V$9:V162,1)-LARGE($V$9:V161,1)-1,1))+Q162,IF($A162="１０％対象計",SUMIFS(G$9:G161,$N$9:$N161,"")+$Q162-SUMIFS(G$9:G161,$A$9:$A161,"非課税・不課税取引計")-SUMIFS(G$9:G161,$A$9:$A161,"小計")-SUMIFS(G$9:G161,$A$9:$A161,"１０％消費税計")-SUMIFS(G$9:G161,$A$9:$A161,"１０％対象計"),IF($A162="１０％消費税計",ROUND(SUMIFS(G$9:G161,$A$9:$A161,"１０％対象計")/COUNTIF($A$9:$A161,"１０％対象計")*0.1,0)+$Q162,IF(A162="値引き",T162,IF($C162="","",IF($D162="","",ROUND(F162*$D162,0)+$Q162)))))))),"")</f>
        <v/>
      </c>
      <c r="H162" s="237" t="str">
        <f t="shared" si="8"/>
        <v/>
      </c>
      <c r="I162" s="235"/>
      <c r="J162" s="238" t="str">
        <f ca="1">IFERROR(IF($A162="非課税・不課税取引計",SUMIFS(J$9:J161,$N$9:$N161,"非・不")+$R162,IF(AND(A162="小計",COUNTIF($A$9:A161,"小計")&lt;1),SUM($J$9:J161)+R162,IF(AND(A162="小計",COUNTIF($A$9:A161,"小計")&gt;=1),SUM(OFFSET($J$8,LARGE($V$9:V161,1)+1,0,LARGE($V$9:V162,1)-LARGE($V$9:V161,1)-1,1))+R162,IF($A162="１０％対象計",SUMIFS(J$9:J161,$N$9:$N161,"")+$R162-SUMIFS(J$9:J161,$A$9:$A161,"非課税・不課税取引計")-SUMIFS(J$9:J161,$A$9:$A161,"小計")-SUMIFS(J$9:J161,$A$9:$A161,"１０％消費税計")-SUMIFS(J$9:J161,$A$9:$A161,"１０％対象計"),IF($A162="１０％消費税計",ROUND(SUMIFS(J$9:J161,$A$9:$A161,"１０％対象計")/COUNTIF($A$9:$A161,"１０％対象計")*0.1,0)+$R162,IF(A162="値引き",U162,IF($C162="","",IF($D162="","",ROUND(I162*$D162,0)+$R162)))))))),"")</f>
        <v/>
      </c>
      <c r="K162" s="239" t="str">
        <f t="shared" si="9"/>
        <v/>
      </c>
      <c r="L162" s="240" t="str">
        <f t="shared" si="10"/>
        <v/>
      </c>
      <c r="M162" s="234" t="str">
        <f ca="1">IFERROR(IF($A162="非課税・不課税取引計",SUMIFS(M$9:M161,$N$9:$N161,"非・不")+$S162,IF(AND(A162="小計",COUNTIF($A$9:A161,"小計")&lt;1),SUM($M$9:M161)+S162,IF(AND(A162="小計",COUNTIF($A$9:A161,"小計")&gt;=1),SUM(OFFSET($M$8,LARGE($V$9:V161,1)+1,0,LARGE($V$9:V162,1)-LARGE($V$9:V161,1)-1,1))+S162,IF($A162="１０％対象計",SUMIFS(M$9:M161,$N$9:$N161,"")+$S162-SUMIFS(M$9:M161,$A$9:$A161,"非課税・不課税取引計")-SUMIFS(M$9:M161,$A$9:$A161,"小計")-SUMIFS(M$9:M161,$A$9:$A161,"１０％消費税計")-SUMIFS(M$9:M161,$A$9:$A161,"１０％対象計"),IF($A162="１０％消費税計",ROUND(SUMIFS(M$9:M161,$A$9:$A161,"１０％対象計")/COUNTIF($A$9:$A161,"１０％対象計")*0.1,0)+$S162,IF(A162="値引き",E162-G162-J162+S162,IF($C162="","",IF($D162="","",E162-G162-J162+$S162)))))))),"")</f>
        <v/>
      </c>
      <c r="N162" s="241"/>
      <c r="O162" s="242"/>
      <c r="P162" s="248"/>
      <c r="Q162" s="249"/>
      <c r="R162" s="249"/>
      <c r="S162" s="250"/>
      <c r="T162" s="252"/>
      <c r="U162" s="253"/>
      <c r="V162" s="214" t="str">
        <f t="shared" si="11"/>
        <v/>
      </c>
    </row>
    <row r="163" spans="1:22" ht="19.899999999999999" customHeight="1">
      <c r="A163" s="230"/>
      <c r="B163" s="231"/>
      <c r="C163" s="232"/>
      <c r="D163" s="233"/>
      <c r="E163" s="247" t="str">
        <f ca="1">IFERROR(IF(A163="１０％対象計",SUMIFS($E$9:E162,$N$9:N162,""),IF(A163="非課税・不課税取引計",SUMIFS($E$9:E162,$N$9:N162,"非・不")+P163,IF(A163="8％(軽減)対象計",SUMIFS($E$9:E162,$N$9:N162,"※")+P163,IF(AND(A163="小計",COUNTIF($A$9:A162,"小計")&lt;1),SUM($E$9:E162)+P163,IF(AND(A163="小計",COUNTIF($A$9:A162,"小計")&gt;=1),SUM(OFFSET($E$8,LARGE($V$9:V162,1)+1,0,LARGE($V$9:V163,1)-LARGE($V$9:V162,1)-1,1))+P163,IF(A163="8％対象計",SUMIFS($E$9:E162,$N$9:N162,"")+P163-SUMIFS($E$9:E162,$A$9:A162,"非課税・不課税取引計")-SUMIFS($E$9:E162,$A$9:A162,"小計")-SUMIFS($E$9:E162,$A$9:A162,"8％消費税計")-SUMIFS($E$9:E162,$A$9:A162,"8％対象計")-SUMIFS($E$9:E162,$A$9:A162,"8％(軽減)消費税計")-SUMIFS($E$9:E162,$A$9:A162,"8％(軽減)対象計"),IF(A163="8％消費税計",ROUND(SUMIFS($E$9:E162,$A$9:A162,"8％(軽減)対象計")/COUNTIF($A$9:A162,"8％(軽減)対象計")*0.08,0)+P163,IF(A163="8％消費税計",ROUND(SUMIFS($E$9:E162,$A$9:A162,"8％対象計")/COUNTIF($A$9:A162,"8％対象計")*0.08,0)+P163,IF(AND(A163="値引き",C163="",D163=""),0+P163,IF(C163="","",IF(D163="","",ROUND(C163*D163,0)+P163))))))))))),"")</f>
        <v/>
      </c>
      <c r="F163" s="235"/>
      <c r="G163" s="236" t="str">
        <f ca="1">IFERROR(IF($A163="非課税・不課税取引計",SUMIFS(G$9:G162,$N$9:$N162,"非・不")+$Q163,IF(AND(A163="小計",COUNTIF($A$9:A162,"小計")&lt;1),SUM($G$9:G162)+Q163,IF(AND(A163="小計",COUNTIF($A$9:A162,"小計")&gt;=1),SUM(OFFSET($G$8,LARGE($V$9:V162,1)+1,0,LARGE($V$9:V163,1)-LARGE($V$9:V162,1)-1,1))+Q163,IF($A163="１０％対象計",SUMIFS(G$9:G162,$N$9:$N162,"")+$Q163-SUMIFS(G$9:G162,$A$9:$A162,"非課税・不課税取引計")-SUMIFS(G$9:G162,$A$9:$A162,"小計")-SUMIFS(G$9:G162,$A$9:$A162,"１０％消費税計")-SUMIFS(G$9:G162,$A$9:$A162,"１０％対象計"),IF($A163="１０％消費税計",ROUND(SUMIFS(G$9:G162,$A$9:$A162,"１０％対象計")/COUNTIF($A$9:$A162,"１０％対象計")*0.1,0)+$Q163,IF(A163="値引き",T163,IF($C163="","",IF($D163="","",ROUND(F163*$D163,0)+$Q163)))))))),"")</f>
        <v/>
      </c>
      <c r="H163" s="237" t="str">
        <f t="shared" si="8"/>
        <v/>
      </c>
      <c r="I163" s="235"/>
      <c r="J163" s="238" t="str">
        <f ca="1">IFERROR(IF($A163="非課税・不課税取引計",SUMIFS(J$9:J162,$N$9:$N162,"非・不")+$R163,IF(AND(A163="小計",COUNTIF($A$9:A162,"小計")&lt;1),SUM($J$9:J162)+R163,IF(AND(A163="小計",COUNTIF($A$9:A162,"小計")&gt;=1),SUM(OFFSET($J$8,LARGE($V$9:V162,1)+1,0,LARGE($V$9:V163,1)-LARGE($V$9:V162,1)-1,1))+R163,IF($A163="１０％対象計",SUMIFS(J$9:J162,$N$9:$N162,"")+$R163-SUMIFS(J$9:J162,$A$9:$A162,"非課税・不課税取引計")-SUMIFS(J$9:J162,$A$9:$A162,"小計")-SUMIFS(J$9:J162,$A$9:$A162,"１０％消費税計")-SUMIFS(J$9:J162,$A$9:$A162,"１０％対象計"),IF($A163="１０％消費税計",ROUND(SUMIFS(J$9:J162,$A$9:$A162,"１０％対象計")/COUNTIF($A$9:$A162,"１０％対象計")*0.1,0)+$R163,IF(A163="値引き",U163,IF($C163="","",IF($D163="","",ROUND(I163*$D163,0)+$R163)))))))),"")</f>
        <v/>
      </c>
      <c r="K163" s="239" t="str">
        <f t="shared" si="9"/>
        <v/>
      </c>
      <c r="L163" s="240" t="str">
        <f t="shared" si="10"/>
        <v/>
      </c>
      <c r="M163" s="234" t="str">
        <f ca="1">IFERROR(IF($A163="非課税・不課税取引計",SUMIFS(M$9:M162,$N$9:$N162,"非・不")+$S163,IF(AND(A163="小計",COUNTIF($A$9:A162,"小計")&lt;1),SUM($M$9:M162)+S163,IF(AND(A163="小計",COUNTIF($A$9:A162,"小計")&gt;=1),SUM(OFFSET($M$8,LARGE($V$9:V162,1)+1,0,LARGE($V$9:V163,1)-LARGE($V$9:V162,1)-1,1))+S163,IF($A163="１０％対象計",SUMIFS(M$9:M162,$N$9:$N162,"")+$S163-SUMIFS(M$9:M162,$A$9:$A162,"非課税・不課税取引計")-SUMIFS(M$9:M162,$A$9:$A162,"小計")-SUMIFS(M$9:M162,$A$9:$A162,"１０％消費税計")-SUMIFS(M$9:M162,$A$9:$A162,"１０％対象計"),IF($A163="１０％消費税計",ROUND(SUMIFS(M$9:M162,$A$9:$A162,"１０％対象計")/COUNTIF($A$9:$A162,"１０％対象計")*0.1,0)+$S163,IF(A163="値引き",E163-G163-J163+S163,IF($C163="","",IF($D163="","",E163-G163-J163+$S163)))))))),"")</f>
        <v/>
      </c>
      <c r="N163" s="241"/>
      <c r="O163" s="242"/>
      <c r="P163" s="248"/>
      <c r="Q163" s="249"/>
      <c r="R163" s="249"/>
      <c r="S163" s="250"/>
      <c r="T163" s="252"/>
      <c r="U163" s="253"/>
      <c r="V163" s="214" t="str">
        <f t="shared" si="11"/>
        <v/>
      </c>
    </row>
    <row r="164" spans="1:22" ht="19.899999999999999" customHeight="1">
      <c r="A164" s="230"/>
      <c r="B164" s="231"/>
      <c r="C164" s="232"/>
      <c r="D164" s="233"/>
      <c r="E164" s="247" t="str">
        <f ca="1">IFERROR(IF(A164="１０％対象計",SUMIFS($E$9:E163,$N$9:N163,""),IF(A164="非課税・不課税取引計",SUMIFS($E$9:E163,$N$9:N163,"非・不")+P164,IF(A164="8％(軽減)対象計",SUMIFS($E$9:E163,$N$9:N163,"※")+P164,IF(AND(A164="小計",COUNTIF($A$9:A163,"小計")&lt;1),SUM($E$9:E163)+P164,IF(AND(A164="小計",COUNTIF($A$9:A163,"小計")&gt;=1),SUM(OFFSET($E$8,LARGE($V$9:V163,1)+1,0,LARGE($V$9:V164,1)-LARGE($V$9:V163,1)-1,1))+P164,IF(A164="8％対象計",SUMIFS($E$9:E163,$N$9:N163,"")+P164-SUMIFS($E$9:E163,$A$9:A163,"非課税・不課税取引計")-SUMIFS($E$9:E163,$A$9:A163,"小計")-SUMIFS($E$9:E163,$A$9:A163,"8％消費税計")-SUMIFS($E$9:E163,$A$9:A163,"8％対象計")-SUMIFS($E$9:E163,$A$9:A163,"8％(軽減)消費税計")-SUMIFS($E$9:E163,$A$9:A163,"8％(軽減)対象計"),IF(A164="8％消費税計",ROUND(SUMIFS($E$9:E163,$A$9:A163,"8％(軽減)対象計")/COUNTIF($A$9:A163,"8％(軽減)対象計")*0.08,0)+P164,IF(A164="8％消費税計",ROUND(SUMIFS($E$9:E163,$A$9:A163,"8％対象計")/COUNTIF($A$9:A163,"8％対象計")*0.08,0)+P164,IF(AND(A164="値引き",C164="",D164=""),0+P164,IF(C164="","",IF(D164="","",ROUND(C164*D164,0)+P164))))))))))),"")</f>
        <v/>
      </c>
      <c r="F164" s="235"/>
      <c r="G164" s="236" t="str">
        <f ca="1">IFERROR(IF($A164="非課税・不課税取引計",SUMIFS(G$9:G163,$N$9:$N163,"非・不")+$Q164,IF(AND(A164="小計",COUNTIF($A$9:A163,"小計")&lt;1),SUM($G$9:G163)+Q164,IF(AND(A164="小計",COUNTIF($A$9:A163,"小計")&gt;=1),SUM(OFFSET($G$8,LARGE($V$9:V163,1)+1,0,LARGE($V$9:V164,1)-LARGE($V$9:V163,1)-1,1))+Q164,IF($A164="１０％対象計",SUMIFS(G$9:G163,$N$9:$N163,"")+$Q164-SUMIFS(G$9:G163,$A$9:$A163,"非課税・不課税取引計")-SUMIFS(G$9:G163,$A$9:$A163,"小計")-SUMIFS(G$9:G163,$A$9:$A163,"１０％消費税計")-SUMIFS(G$9:G163,$A$9:$A163,"１０％対象計"),IF($A164="１０％消費税計",ROUND(SUMIFS(G$9:G163,$A$9:$A163,"１０％対象計")/COUNTIF($A$9:$A163,"１０％対象計")*0.1,0)+$Q164,IF(A164="値引き",T164,IF($C164="","",IF($D164="","",ROUND(F164*$D164,0)+$Q164)))))))),"")</f>
        <v/>
      </c>
      <c r="H164" s="237" t="str">
        <f t="shared" si="8"/>
        <v/>
      </c>
      <c r="I164" s="235"/>
      <c r="J164" s="238" t="str">
        <f ca="1">IFERROR(IF($A164="非課税・不課税取引計",SUMIFS(J$9:J163,$N$9:$N163,"非・不")+$R164,IF(AND(A164="小計",COUNTIF($A$9:A163,"小計")&lt;1),SUM($J$9:J163)+R164,IF(AND(A164="小計",COUNTIF($A$9:A163,"小計")&gt;=1),SUM(OFFSET($J$8,LARGE($V$9:V163,1)+1,0,LARGE($V$9:V164,1)-LARGE($V$9:V163,1)-1,1))+R164,IF($A164="１０％対象計",SUMIFS(J$9:J163,$N$9:$N163,"")+$R164-SUMIFS(J$9:J163,$A$9:$A163,"非課税・不課税取引計")-SUMIFS(J$9:J163,$A$9:$A163,"小計")-SUMIFS(J$9:J163,$A$9:$A163,"１０％消費税計")-SUMIFS(J$9:J163,$A$9:$A163,"１０％対象計"),IF($A164="１０％消費税計",ROUND(SUMIFS(J$9:J163,$A$9:$A163,"１０％対象計")/COUNTIF($A$9:$A163,"１０％対象計")*0.1,0)+$R164,IF(A164="値引き",U164,IF($C164="","",IF($D164="","",ROUND(I164*$D164,0)+$R164)))))))),"")</f>
        <v/>
      </c>
      <c r="K164" s="239" t="str">
        <f t="shared" si="9"/>
        <v/>
      </c>
      <c r="L164" s="240" t="str">
        <f t="shared" si="10"/>
        <v/>
      </c>
      <c r="M164" s="234" t="str">
        <f ca="1">IFERROR(IF($A164="非課税・不課税取引計",SUMIFS(M$9:M163,$N$9:$N163,"非・不")+$S164,IF(AND(A164="小計",COUNTIF($A$9:A163,"小計")&lt;1),SUM($M$9:M163)+S164,IF(AND(A164="小計",COUNTIF($A$9:A163,"小計")&gt;=1),SUM(OFFSET($M$8,LARGE($V$9:V163,1)+1,0,LARGE($V$9:V164,1)-LARGE($V$9:V163,1)-1,1))+S164,IF($A164="１０％対象計",SUMIFS(M$9:M163,$N$9:$N163,"")+$S164-SUMIFS(M$9:M163,$A$9:$A163,"非課税・不課税取引計")-SUMIFS(M$9:M163,$A$9:$A163,"小計")-SUMIFS(M$9:M163,$A$9:$A163,"１０％消費税計")-SUMIFS(M$9:M163,$A$9:$A163,"１０％対象計"),IF($A164="１０％消費税計",ROUND(SUMIFS(M$9:M163,$A$9:$A163,"１０％対象計")/COUNTIF($A$9:$A163,"１０％対象計")*0.1,0)+$S164,IF(A164="値引き",E164-G164-J164+S164,IF($C164="","",IF($D164="","",E164-G164-J164+$S164)))))))),"")</f>
        <v/>
      </c>
      <c r="N164" s="241"/>
      <c r="O164" s="242"/>
      <c r="P164" s="248"/>
      <c r="Q164" s="249"/>
      <c r="R164" s="249"/>
      <c r="S164" s="250"/>
      <c r="T164" s="252"/>
      <c r="U164" s="253"/>
      <c r="V164" s="214" t="str">
        <f t="shared" si="11"/>
        <v/>
      </c>
    </row>
    <row r="165" spans="1:22" ht="19.899999999999999" customHeight="1">
      <c r="A165" s="230"/>
      <c r="B165" s="231"/>
      <c r="C165" s="232"/>
      <c r="D165" s="233"/>
      <c r="E165" s="247" t="str">
        <f ca="1">IFERROR(IF(A165="１０％対象計",SUMIFS($E$9:E164,$N$9:N164,""),IF(A165="非課税・不課税取引計",SUMIFS($E$9:E164,$N$9:N164,"非・不")+P165,IF(A165="8％(軽減)対象計",SUMIFS($E$9:E164,$N$9:N164,"※")+P165,IF(AND(A165="小計",COUNTIF($A$9:A164,"小計")&lt;1),SUM($E$9:E164)+P165,IF(AND(A165="小計",COUNTIF($A$9:A164,"小計")&gt;=1),SUM(OFFSET($E$8,LARGE($V$9:V164,1)+1,0,LARGE($V$9:V165,1)-LARGE($V$9:V164,1)-1,1))+P165,IF(A165="8％対象計",SUMIFS($E$9:E164,$N$9:N164,"")+P165-SUMIFS($E$9:E164,$A$9:A164,"非課税・不課税取引計")-SUMIFS($E$9:E164,$A$9:A164,"小計")-SUMIFS($E$9:E164,$A$9:A164,"8％消費税計")-SUMIFS($E$9:E164,$A$9:A164,"8％対象計")-SUMIFS($E$9:E164,$A$9:A164,"8％(軽減)消費税計")-SUMIFS($E$9:E164,$A$9:A164,"8％(軽減)対象計"),IF(A165="8％消費税計",ROUND(SUMIFS($E$9:E164,$A$9:A164,"8％(軽減)対象計")/COUNTIF($A$9:A164,"8％(軽減)対象計")*0.08,0)+P165,IF(A165="8％消費税計",ROUND(SUMIFS($E$9:E164,$A$9:A164,"8％対象計")/COUNTIF($A$9:A164,"8％対象計")*0.08,0)+P165,IF(AND(A165="値引き",C165="",D165=""),0+P165,IF(C165="","",IF(D165="","",ROUND(C165*D165,0)+P165))))))))))),"")</f>
        <v/>
      </c>
      <c r="F165" s="235"/>
      <c r="G165" s="236" t="str">
        <f ca="1">IFERROR(IF($A165="非課税・不課税取引計",SUMIFS(G$9:G164,$N$9:$N164,"非・不")+$Q165,IF(AND(A165="小計",COUNTIF($A$9:A164,"小計")&lt;1),SUM($G$9:G164)+Q165,IF(AND(A165="小計",COUNTIF($A$9:A164,"小計")&gt;=1),SUM(OFFSET($G$8,LARGE($V$9:V164,1)+1,0,LARGE($V$9:V165,1)-LARGE($V$9:V164,1)-1,1))+Q165,IF($A165="１０％対象計",SUMIFS(G$9:G164,$N$9:$N164,"")+$Q165-SUMIFS(G$9:G164,$A$9:$A164,"非課税・不課税取引計")-SUMIFS(G$9:G164,$A$9:$A164,"小計")-SUMIFS(G$9:G164,$A$9:$A164,"１０％消費税計")-SUMIFS(G$9:G164,$A$9:$A164,"１０％対象計"),IF($A165="１０％消費税計",ROUND(SUMIFS(G$9:G164,$A$9:$A164,"１０％対象計")/COUNTIF($A$9:$A164,"１０％対象計")*0.1,0)+$Q165,IF(A165="値引き",T165,IF($C165="","",IF($D165="","",ROUND(F165*$D165,0)+$Q165)))))))),"")</f>
        <v/>
      </c>
      <c r="H165" s="237" t="str">
        <f t="shared" si="8"/>
        <v/>
      </c>
      <c r="I165" s="235"/>
      <c r="J165" s="238" t="str">
        <f ca="1">IFERROR(IF($A165="非課税・不課税取引計",SUMIFS(J$9:J164,$N$9:$N164,"非・不")+$R165,IF(AND(A165="小計",COUNTIF($A$9:A164,"小計")&lt;1),SUM($J$9:J164)+R165,IF(AND(A165="小計",COUNTIF($A$9:A164,"小計")&gt;=1),SUM(OFFSET($J$8,LARGE($V$9:V164,1)+1,0,LARGE($V$9:V165,1)-LARGE($V$9:V164,1)-1,1))+R165,IF($A165="１０％対象計",SUMIFS(J$9:J164,$N$9:$N164,"")+$R165-SUMIFS(J$9:J164,$A$9:$A164,"非課税・不課税取引計")-SUMIFS(J$9:J164,$A$9:$A164,"小計")-SUMIFS(J$9:J164,$A$9:$A164,"１０％消費税計")-SUMIFS(J$9:J164,$A$9:$A164,"１０％対象計"),IF($A165="１０％消費税計",ROUND(SUMIFS(J$9:J164,$A$9:$A164,"１０％対象計")/COUNTIF($A$9:$A164,"１０％対象計")*0.1,0)+$R165,IF(A165="値引き",U165,IF($C165="","",IF($D165="","",ROUND(I165*$D165,0)+$R165)))))))),"")</f>
        <v/>
      </c>
      <c r="K165" s="239" t="str">
        <f t="shared" si="9"/>
        <v/>
      </c>
      <c r="L165" s="240" t="str">
        <f t="shared" si="10"/>
        <v/>
      </c>
      <c r="M165" s="234" t="str">
        <f ca="1">IFERROR(IF($A165="非課税・不課税取引計",SUMIFS(M$9:M164,$N$9:$N164,"非・不")+$S165,IF(AND(A165="小計",COUNTIF($A$9:A164,"小計")&lt;1),SUM($M$9:M164)+S165,IF(AND(A165="小計",COUNTIF($A$9:A164,"小計")&gt;=1),SUM(OFFSET($M$8,LARGE($V$9:V164,1)+1,0,LARGE($V$9:V165,1)-LARGE($V$9:V164,1)-1,1))+S165,IF($A165="１０％対象計",SUMIFS(M$9:M164,$N$9:$N164,"")+$S165-SUMIFS(M$9:M164,$A$9:$A164,"非課税・不課税取引計")-SUMIFS(M$9:M164,$A$9:$A164,"小計")-SUMIFS(M$9:M164,$A$9:$A164,"１０％消費税計")-SUMIFS(M$9:M164,$A$9:$A164,"１０％対象計"),IF($A165="１０％消費税計",ROUND(SUMIFS(M$9:M164,$A$9:$A164,"１０％対象計")/COUNTIF($A$9:$A164,"１０％対象計")*0.1,0)+$S165,IF(A165="値引き",E165-G165-J165+S165,IF($C165="","",IF($D165="","",E165-G165-J165+$S165)))))))),"")</f>
        <v/>
      </c>
      <c r="N165" s="241"/>
      <c r="O165" s="242"/>
      <c r="P165" s="248"/>
      <c r="Q165" s="249"/>
      <c r="R165" s="249"/>
      <c r="S165" s="250"/>
      <c r="T165" s="252"/>
      <c r="U165" s="253"/>
      <c r="V165" s="214" t="str">
        <f t="shared" si="11"/>
        <v/>
      </c>
    </row>
    <row r="166" spans="1:22" ht="19.899999999999999" customHeight="1">
      <c r="A166" s="230"/>
      <c r="B166" s="231"/>
      <c r="C166" s="232"/>
      <c r="D166" s="233"/>
      <c r="E166" s="247" t="str">
        <f ca="1">IFERROR(IF(A166="１０％対象計",SUMIFS($E$9:E165,$N$9:N165,""),IF(A166="非課税・不課税取引計",SUMIFS($E$9:E165,$N$9:N165,"非・不")+P166,IF(A166="8％(軽減)対象計",SUMIFS($E$9:E165,$N$9:N165,"※")+P166,IF(AND(A166="小計",COUNTIF($A$9:A165,"小計")&lt;1),SUM($E$9:E165)+P166,IF(AND(A166="小計",COUNTIF($A$9:A165,"小計")&gt;=1),SUM(OFFSET($E$8,LARGE($V$9:V165,1)+1,0,LARGE($V$9:V166,1)-LARGE($V$9:V165,1)-1,1))+P166,IF(A166="8％対象計",SUMIFS($E$9:E165,$N$9:N165,"")+P166-SUMIFS($E$9:E165,$A$9:A165,"非課税・不課税取引計")-SUMIFS($E$9:E165,$A$9:A165,"小計")-SUMIFS($E$9:E165,$A$9:A165,"8％消費税計")-SUMIFS($E$9:E165,$A$9:A165,"8％対象計")-SUMIFS($E$9:E165,$A$9:A165,"8％(軽減)消費税計")-SUMIFS($E$9:E165,$A$9:A165,"8％(軽減)対象計"),IF(A166="8％消費税計",ROUND(SUMIFS($E$9:E165,$A$9:A165,"8％(軽減)対象計")/COUNTIF($A$9:A165,"8％(軽減)対象計")*0.08,0)+P166,IF(A166="8％消費税計",ROUND(SUMIFS($E$9:E165,$A$9:A165,"8％対象計")/COUNTIF($A$9:A165,"8％対象計")*0.08,0)+P166,IF(AND(A166="値引き",C166="",D166=""),0+P166,IF(C166="","",IF(D166="","",ROUND(C166*D166,0)+P166))))))))))),"")</f>
        <v/>
      </c>
      <c r="F166" s="235"/>
      <c r="G166" s="236" t="str">
        <f ca="1">IFERROR(IF($A166="非課税・不課税取引計",SUMIFS(G$9:G165,$N$9:$N165,"非・不")+$Q166,IF(AND(A166="小計",COUNTIF($A$9:A165,"小計")&lt;1),SUM($G$9:G165)+Q166,IF(AND(A166="小計",COUNTIF($A$9:A165,"小計")&gt;=1),SUM(OFFSET($G$8,LARGE($V$9:V165,1)+1,0,LARGE($V$9:V166,1)-LARGE($V$9:V165,1)-1,1))+Q166,IF($A166="１０％対象計",SUMIFS(G$9:G165,$N$9:$N165,"")+$Q166-SUMIFS(G$9:G165,$A$9:$A165,"非課税・不課税取引計")-SUMIFS(G$9:G165,$A$9:$A165,"小計")-SUMIFS(G$9:G165,$A$9:$A165,"１０％消費税計")-SUMIFS(G$9:G165,$A$9:$A165,"１０％対象計"),IF($A166="１０％消費税計",ROUND(SUMIFS(G$9:G165,$A$9:$A165,"１０％対象計")/COUNTIF($A$9:$A165,"１０％対象計")*0.1,0)+$Q166,IF(A166="値引き",T166,IF($C166="","",IF($D166="","",ROUND(F166*$D166,0)+$Q166)))))))),"")</f>
        <v/>
      </c>
      <c r="H166" s="237" t="str">
        <f t="shared" si="8"/>
        <v/>
      </c>
      <c r="I166" s="235"/>
      <c r="J166" s="238" t="str">
        <f ca="1">IFERROR(IF($A166="非課税・不課税取引計",SUMIFS(J$9:J165,$N$9:$N165,"非・不")+$R166,IF(AND(A166="小計",COUNTIF($A$9:A165,"小計")&lt;1),SUM($J$9:J165)+R166,IF(AND(A166="小計",COUNTIF($A$9:A165,"小計")&gt;=1),SUM(OFFSET($J$8,LARGE($V$9:V165,1)+1,0,LARGE($V$9:V166,1)-LARGE($V$9:V165,1)-1,1))+R166,IF($A166="１０％対象計",SUMIFS(J$9:J165,$N$9:$N165,"")+$R166-SUMIFS(J$9:J165,$A$9:$A165,"非課税・不課税取引計")-SUMIFS(J$9:J165,$A$9:$A165,"小計")-SUMIFS(J$9:J165,$A$9:$A165,"１０％消費税計")-SUMIFS(J$9:J165,$A$9:$A165,"１０％対象計"),IF($A166="１０％消費税計",ROUND(SUMIFS(J$9:J165,$A$9:$A165,"１０％対象計")/COUNTIF($A$9:$A165,"１０％対象計")*0.1,0)+$R166,IF(A166="値引き",U166,IF($C166="","",IF($D166="","",ROUND(I166*$D166,0)+$R166)))))))),"")</f>
        <v/>
      </c>
      <c r="K166" s="239" t="str">
        <f t="shared" si="9"/>
        <v/>
      </c>
      <c r="L166" s="240" t="str">
        <f t="shared" si="10"/>
        <v/>
      </c>
      <c r="M166" s="234" t="str">
        <f ca="1">IFERROR(IF($A166="非課税・不課税取引計",SUMIFS(M$9:M165,$N$9:$N165,"非・不")+$S166,IF(AND(A166="小計",COUNTIF($A$9:A165,"小計")&lt;1),SUM($M$9:M165)+S166,IF(AND(A166="小計",COUNTIF($A$9:A165,"小計")&gt;=1),SUM(OFFSET($M$8,LARGE($V$9:V165,1)+1,0,LARGE($V$9:V166,1)-LARGE($V$9:V165,1)-1,1))+S166,IF($A166="１０％対象計",SUMIFS(M$9:M165,$N$9:$N165,"")+$S166-SUMIFS(M$9:M165,$A$9:$A165,"非課税・不課税取引計")-SUMIFS(M$9:M165,$A$9:$A165,"小計")-SUMIFS(M$9:M165,$A$9:$A165,"１０％消費税計")-SUMIFS(M$9:M165,$A$9:$A165,"１０％対象計"),IF($A166="１０％消費税計",ROUND(SUMIFS(M$9:M165,$A$9:$A165,"１０％対象計")/COUNTIF($A$9:$A165,"１０％対象計")*0.1,0)+$S166,IF(A166="値引き",E166-G166-J166+S166,IF($C166="","",IF($D166="","",E166-G166-J166+$S166)))))))),"")</f>
        <v/>
      </c>
      <c r="N166" s="241"/>
      <c r="O166" s="242"/>
      <c r="P166" s="248"/>
      <c r="Q166" s="249"/>
      <c r="R166" s="249"/>
      <c r="S166" s="250"/>
      <c r="T166" s="252"/>
      <c r="U166" s="253"/>
      <c r="V166" s="214" t="str">
        <f t="shared" si="11"/>
        <v/>
      </c>
    </row>
    <row r="167" spans="1:22" ht="19.899999999999999" customHeight="1">
      <c r="A167" s="230"/>
      <c r="B167" s="231"/>
      <c r="C167" s="232"/>
      <c r="D167" s="233"/>
      <c r="E167" s="247" t="str">
        <f ca="1">IFERROR(IF(A167="１０％対象計",SUMIFS($E$9:E166,$N$9:N166,""),IF(A167="非課税・不課税取引計",SUMIFS($E$9:E166,$N$9:N166,"非・不")+P167,IF(A167="8％(軽減)対象計",SUMIFS($E$9:E166,$N$9:N166,"※")+P167,IF(AND(A167="小計",COUNTIF($A$9:A166,"小計")&lt;1),SUM($E$9:E166)+P167,IF(AND(A167="小計",COUNTIF($A$9:A166,"小計")&gt;=1),SUM(OFFSET($E$8,LARGE($V$9:V166,1)+1,0,LARGE($V$9:V167,1)-LARGE($V$9:V166,1)-1,1))+P167,IF(A167="8％対象計",SUMIFS($E$9:E166,$N$9:N166,"")+P167-SUMIFS($E$9:E166,$A$9:A166,"非課税・不課税取引計")-SUMIFS($E$9:E166,$A$9:A166,"小計")-SUMIFS($E$9:E166,$A$9:A166,"8％消費税計")-SUMIFS($E$9:E166,$A$9:A166,"8％対象計")-SUMIFS($E$9:E166,$A$9:A166,"8％(軽減)消費税計")-SUMIFS($E$9:E166,$A$9:A166,"8％(軽減)対象計"),IF(A167="8％消費税計",ROUND(SUMIFS($E$9:E166,$A$9:A166,"8％(軽減)対象計")/COUNTIF($A$9:A166,"8％(軽減)対象計")*0.08,0)+P167,IF(A167="8％消費税計",ROUND(SUMIFS($E$9:E166,$A$9:A166,"8％対象計")/COUNTIF($A$9:A166,"8％対象計")*0.08,0)+P167,IF(AND(A167="値引き",C167="",D167=""),0+P167,IF(C167="","",IF(D167="","",ROUND(C167*D167,0)+P167))))))))))),"")</f>
        <v/>
      </c>
      <c r="F167" s="235"/>
      <c r="G167" s="236" t="str">
        <f ca="1">IFERROR(IF($A167="非課税・不課税取引計",SUMIFS(G$9:G166,$N$9:$N166,"非・不")+$Q167,IF(AND(A167="小計",COUNTIF($A$9:A166,"小計")&lt;1),SUM($G$9:G166)+Q167,IF(AND(A167="小計",COUNTIF($A$9:A166,"小計")&gt;=1),SUM(OFFSET($G$8,LARGE($V$9:V166,1)+1,0,LARGE($V$9:V167,1)-LARGE($V$9:V166,1)-1,1))+Q167,IF($A167="１０％対象計",SUMIFS(G$9:G166,$N$9:$N166,"")+$Q167-SUMIFS(G$9:G166,$A$9:$A166,"非課税・不課税取引計")-SUMIFS(G$9:G166,$A$9:$A166,"小計")-SUMIFS(G$9:G166,$A$9:$A166,"１０％消費税計")-SUMIFS(G$9:G166,$A$9:$A166,"１０％対象計"),IF($A167="１０％消費税計",ROUND(SUMIFS(G$9:G166,$A$9:$A166,"１０％対象計")/COUNTIF($A$9:$A166,"１０％対象計")*0.1,0)+$Q167,IF(A167="値引き",T167,IF($C167="","",IF($D167="","",ROUND(F167*$D167,0)+$Q167)))))))),"")</f>
        <v/>
      </c>
      <c r="H167" s="237" t="str">
        <f t="shared" si="8"/>
        <v/>
      </c>
      <c r="I167" s="235"/>
      <c r="J167" s="238" t="str">
        <f ca="1">IFERROR(IF($A167="非課税・不課税取引計",SUMIFS(J$9:J166,$N$9:$N166,"非・不")+$R167,IF(AND(A167="小計",COUNTIF($A$9:A166,"小計")&lt;1),SUM($J$9:J166)+R167,IF(AND(A167="小計",COUNTIF($A$9:A166,"小計")&gt;=1),SUM(OFFSET($J$8,LARGE($V$9:V166,1)+1,0,LARGE($V$9:V167,1)-LARGE($V$9:V166,1)-1,1))+R167,IF($A167="１０％対象計",SUMIFS(J$9:J166,$N$9:$N166,"")+$R167-SUMIFS(J$9:J166,$A$9:$A166,"非課税・不課税取引計")-SUMIFS(J$9:J166,$A$9:$A166,"小計")-SUMIFS(J$9:J166,$A$9:$A166,"１０％消費税計")-SUMIFS(J$9:J166,$A$9:$A166,"１０％対象計"),IF($A167="１０％消費税計",ROUND(SUMIFS(J$9:J166,$A$9:$A166,"１０％対象計")/COUNTIF($A$9:$A166,"１０％対象計")*0.1,0)+$R167,IF(A167="値引き",U167,IF($C167="","",IF($D167="","",ROUND(I167*$D167,0)+$R167)))))))),"")</f>
        <v/>
      </c>
      <c r="K167" s="239" t="str">
        <f t="shared" si="9"/>
        <v/>
      </c>
      <c r="L167" s="240" t="str">
        <f t="shared" si="10"/>
        <v/>
      </c>
      <c r="M167" s="234" t="str">
        <f ca="1">IFERROR(IF($A167="非課税・不課税取引計",SUMIFS(M$9:M166,$N$9:$N166,"非・不")+$S167,IF(AND(A167="小計",COUNTIF($A$9:A166,"小計")&lt;1),SUM($M$9:M166)+S167,IF(AND(A167="小計",COUNTIF($A$9:A166,"小計")&gt;=1),SUM(OFFSET($M$8,LARGE($V$9:V166,1)+1,0,LARGE($V$9:V167,1)-LARGE($V$9:V166,1)-1,1))+S167,IF($A167="１０％対象計",SUMIFS(M$9:M166,$N$9:$N166,"")+$S167-SUMIFS(M$9:M166,$A$9:$A166,"非課税・不課税取引計")-SUMIFS(M$9:M166,$A$9:$A166,"小計")-SUMIFS(M$9:M166,$A$9:$A166,"１０％消費税計")-SUMIFS(M$9:M166,$A$9:$A166,"１０％対象計"),IF($A167="１０％消費税計",ROUND(SUMIFS(M$9:M166,$A$9:$A166,"１０％対象計")/COUNTIF($A$9:$A166,"１０％対象計")*0.1,0)+$S167,IF(A167="値引き",E167-G167-J167+S167,IF($C167="","",IF($D167="","",E167-G167-J167+$S167)))))))),"")</f>
        <v/>
      </c>
      <c r="N167" s="241"/>
      <c r="O167" s="242"/>
      <c r="P167" s="248"/>
      <c r="Q167" s="249"/>
      <c r="R167" s="249"/>
      <c r="S167" s="250"/>
      <c r="T167" s="252"/>
      <c r="U167" s="253"/>
      <c r="V167" s="214" t="str">
        <f t="shared" si="11"/>
        <v/>
      </c>
    </row>
    <row r="168" spans="1:22" ht="19.899999999999999" customHeight="1">
      <c r="A168" s="230"/>
      <c r="B168" s="231"/>
      <c r="C168" s="232"/>
      <c r="D168" s="233"/>
      <c r="E168" s="247" t="str">
        <f ca="1">IFERROR(IF(A168="１０％対象計",SUMIFS($E$9:E167,$N$9:N167,""),IF(A168="非課税・不課税取引計",SUMIFS($E$9:E167,$N$9:N167,"非・不")+P168,IF(A168="8％(軽減)対象計",SUMIFS($E$9:E167,$N$9:N167,"※")+P168,IF(AND(A168="小計",COUNTIF($A$9:A167,"小計")&lt;1),SUM($E$9:E167)+P168,IF(AND(A168="小計",COUNTIF($A$9:A167,"小計")&gt;=1),SUM(OFFSET($E$8,LARGE($V$9:V167,1)+1,0,LARGE($V$9:V168,1)-LARGE($V$9:V167,1)-1,1))+P168,IF(A168="8％対象計",SUMIFS($E$9:E167,$N$9:N167,"")+P168-SUMIFS($E$9:E167,$A$9:A167,"非課税・不課税取引計")-SUMIFS($E$9:E167,$A$9:A167,"小計")-SUMIFS($E$9:E167,$A$9:A167,"8％消費税計")-SUMIFS($E$9:E167,$A$9:A167,"8％対象計")-SUMIFS($E$9:E167,$A$9:A167,"8％(軽減)消費税計")-SUMIFS($E$9:E167,$A$9:A167,"8％(軽減)対象計"),IF(A168="8％消費税計",ROUND(SUMIFS($E$9:E167,$A$9:A167,"8％(軽減)対象計")/COUNTIF($A$9:A167,"8％(軽減)対象計")*0.08,0)+P168,IF(A168="8％消費税計",ROUND(SUMIFS($E$9:E167,$A$9:A167,"8％対象計")/COUNTIF($A$9:A167,"8％対象計")*0.08,0)+P168,IF(AND(A168="値引き",C168="",D168=""),0+P168,IF(C168="","",IF(D168="","",ROUND(C168*D168,0)+P168))))))))))),"")</f>
        <v/>
      </c>
      <c r="F168" s="235"/>
      <c r="G168" s="236" t="str">
        <f ca="1">IFERROR(IF($A168="非課税・不課税取引計",SUMIFS(G$9:G167,$N$9:$N167,"非・不")+$Q168,IF(AND(A168="小計",COUNTIF($A$9:A167,"小計")&lt;1),SUM($G$9:G167)+Q168,IF(AND(A168="小計",COUNTIF($A$9:A167,"小計")&gt;=1),SUM(OFFSET($G$8,LARGE($V$9:V167,1)+1,0,LARGE($V$9:V168,1)-LARGE($V$9:V167,1)-1,1))+Q168,IF($A168="１０％対象計",SUMIFS(G$9:G167,$N$9:$N167,"")+$Q168-SUMIFS(G$9:G167,$A$9:$A167,"非課税・不課税取引計")-SUMIFS(G$9:G167,$A$9:$A167,"小計")-SUMIFS(G$9:G167,$A$9:$A167,"１０％消費税計")-SUMIFS(G$9:G167,$A$9:$A167,"１０％対象計"),IF($A168="１０％消費税計",ROUND(SUMIFS(G$9:G167,$A$9:$A167,"１０％対象計")/COUNTIF($A$9:$A167,"１０％対象計")*0.1,0)+$Q168,IF(A168="値引き",T168,IF($C168="","",IF($D168="","",ROUND(F168*$D168,0)+$Q168)))))))),"")</f>
        <v/>
      </c>
      <c r="H168" s="237" t="str">
        <f t="shared" si="8"/>
        <v/>
      </c>
      <c r="I168" s="235"/>
      <c r="J168" s="238" t="str">
        <f ca="1">IFERROR(IF($A168="非課税・不課税取引計",SUMIFS(J$9:J167,$N$9:$N167,"非・不")+$R168,IF(AND(A168="小計",COUNTIF($A$9:A167,"小計")&lt;1),SUM($J$9:J167)+R168,IF(AND(A168="小計",COUNTIF($A$9:A167,"小計")&gt;=1),SUM(OFFSET($J$8,LARGE($V$9:V167,1)+1,0,LARGE($V$9:V168,1)-LARGE($V$9:V167,1)-1,1))+R168,IF($A168="１０％対象計",SUMIFS(J$9:J167,$N$9:$N167,"")+$R168-SUMIFS(J$9:J167,$A$9:$A167,"非課税・不課税取引計")-SUMIFS(J$9:J167,$A$9:$A167,"小計")-SUMIFS(J$9:J167,$A$9:$A167,"１０％消費税計")-SUMIFS(J$9:J167,$A$9:$A167,"１０％対象計"),IF($A168="１０％消費税計",ROUND(SUMIFS(J$9:J167,$A$9:$A167,"１０％対象計")/COUNTIF($A$9:$A167,"１０％対象計")*0.1,0)+$R168,IF(A168="値引き",U168,IF($C168="","",IF($D168="","",ROUND(I168*$D168,0)+$R168)))))))),"")</f>
        <v/>
      </c>
      <c r="K168" s="239" t="str">
        <f t="shared" si="9"/>
        <v/>
      </c>
      <c r="L168" s="240" t="str">
        <f t="shared" si="10"/>
        <v/>
      </c>
      <c r="M168" s="234" t="str">
        <f ca="1">IFERROR(IF($A168="非課税・不課税取引計",SUMIFS(M$9:M167,$N$9:$N167,"非・不")+$S168,IF(AND(A168="小計",COUNTIF($A$9:A167,"小計")&lt;1),SUM($M$9:M167)+S168,IF(AND(A168="小計",COUNTIF($A$9:A167,"小計")&gt;=1),SUM(OFFSET($M$8,LARGE($V$9:V167,1)+1,0,LARGE($V$9:V168,1)-LARGE($V$9:V167,1)-1,1))+S168,IF($A168="１０％対象計",SUMIFS(M$9:M167,$N$9:$N167,"")+$S168-SUMIFS(M$9:M167,$A$9:$A167,"非課税・不課税取引計")-SUMIFS(M$9:M167,$A$9:$A167,"小計")-SUMIFS(M$9:M167,$A$9:$A167,"１０％消費税計")-SUMIFS(M$9:M167,$A$9:$A167,"１０％対象計"),IF($A168="１０％消費税計",ROUND(SUMIFS(M$9:M167,$A$9:$A167,"１０％対象計")/COUNTIF($A$9:$A167,"１０％対象計")*0.1,0)+$S168,IF(A168="値引き",E168-G168-J168+S168,IF($C168="","",IF($D168="","",E168-G168-J168+$S168)))))))),"")</f>
        <v/>
      </c>
      <c r="N168" s="241"/>
      <c r="O168" s="242"/>
      <c r="P168" s="248"/>
      <c r="Q168" s="249"/>
      <c r="R168" s="249"/>
      <c r="S168" s="250"/>
      <c r="T168" s="252"/>
      <c r="U168" s="253"/>
      <c r="V168" s="214" t="str">
        <f t="shared" si="11"/>
        <v/>
      </c>
    </row>
    <row r="169" spans="1:22" ht="19.899999999999999" customHeight="1">
      <c r="A169" s="230"/>
      <c r="B169" s="231"/>
      <c r="C169" s="232"/>
      <c r="D169" s="233"/>
      <c r="E169" s="247" t="str">
        <f ca="1">IFERROR(IF(A169="１０％対象計",SUMIFS($E$9:E168,$N$9:N168,""),IF(A169="非課税・不課税取引計",SUMIFS($E$9:E168,$N$9:N168,"非・不")+P169,IF(A169="8％(軽減)対象計",SUMIFS($E$9:E168,$N$9:N168,"※")+P169,IF(AND(A169="小計",COUNTIF($A$9:A168,"小計")&lt;1),SUM($E$9:E168)+P169,IF(AND(A169="小計",COUNTIF($A$9:A168,"小計")&gt;=1),SUM(OFFSET($E$8,LARGE($V$9:V168,1)+1,0,LARGE($V$9:V169,1)-LARGE($V$9:V168,1)-1,1))+P169,IF(A169="8％対象計",SUMIFS($E$9:E168,$N$9:N168,"")+P169-SUMIFS($E$9:E168,$A$9:A168,"非課税・不課税取引計")-SUMIFS($E$9:E168,$A$9:A168,"小計")-SUMIFS($E$9:E168,$A$9:A168,"8％消費税計")-SUMIFS($E$9:E168,$A$9:A168,"8％対象計")-SUMIFS($E$9:E168,$A$9:A168,"8％(軽減)消費税計")-SUMIFS($E$9:E168,$A$9:A168,"8％(軽減)対象計"),IF(A169="8％消費税計",ROUND(SUMIFS($E$9:E168,$A$9:A168,"8％(軽減)対象計")/COUNTIF($A$9:A168,"8％(軽減)対象計")*0.08,0)+P169,IF(A169="8％消費税計",ROUND(SUMIFS($E$9:E168,$A$9:A168,"8％対象計")/COUNTIF($A$9:A168,"8％対象計")*0.08,0)+P169,IF(AND(A169="値引き",C169="",D169=""),0+P169,IF(C169="","",IF(D169="","",ROUND(C169*D169,0)+P169))))))))))),"")</f>
        <v/>
      </c>
      <c r="F169" s="235"/>
      <c r="G169" s="236" t="str">
        <f ca="1">IFERROR(IF($A169="非課税・不課税取引計",SUMIFS(G$9:G168,$N$9:$N168,"非・不")+$Q169,IF(AND(A169="小計",COUNTIF($A$9:A168,"小計")&lt;1),SUM($G$9:G168)+Q169,IF(AND(A169="小計",COUNTIF($A$9:A168,"小計")&gt;=1),SUM(OFFSET($G$8,LARGE($V$9:V168,1)+1,0,LARGE($V$9:V169,1)-LARGE($V$9:V168,1)-1,1))+Q169,IF($A169="１０％対象計",SUMIFS(G$9:G168,$N$9:$N168,"")+$Q169-SUMIFS(G$9:G168,$A$9:$A168,"非課税・不課税取引計")-SUMIFS(G$9:G168,$A$9:$A168,"小計")-SUMIFS(G$9:G168,$A$9:$A168,"１０％消費税計")-SUMIFS(G$9:G168,$A$9:$A168,"１０％対象計"),IF($A169="１０％消費税計",ROUND(SUMIFS(G$9:G168,$A$9:$A168,"１０％対象計")/COUNTIF($A$9:$A168,"１０％対象計")*0.1,0)+$Q169,IF(A169="値引き",T169,IF($C169="","",IF($D169="","",ROUND(F169*$D169,0)+$Q169)))))))),"")</f>
        <v/>
      </c>
      <c r="H169" s="237" t="str">
        <f t="shared" si="8"/>
        <v/>
      </c>
      <c r="I169" s="235"/>
      <c r="J169" s="238" t="str">
        <f ca="1">IFERROR(IF($A169="非課税・不課税取引計",SUMIFS(J$9:J168,$N$9:$N168,"非・不")+$R169,IF(AND(A169="小計",COUNTIF($A$9:A168,"小計")&lt;1),SUM($J$9:J168)+R169,IF(AND(A169="小計",COUNTIF($A$9:A168,"小計")&gt;=1),SUM(OFFSET($J$8,LARGE($V$9:V168,1)+1,0,LARGE($V$9:V169,1)-LARGE($V$9:V168,1)-1,1))+R169,IF($A169="１０％対象計",SUMIFS(J$9:J168,$N$9:$N168,"")+$R169-SUMIFS(J$9:J168,$A$9:$A168,"非課税・不課税取引計")-SUMIFS(J$9:J168,$A$9:$A168,"小計")-SUMIFS(J$9:J168,$A$9:$A168,"１０％消費税計")-SUMIFS(J$9:J168,$A$9:$A168,"１０％対象計"),IF($A169="１０％消費税計",ROUND(SUMIFS(J$9:J168,$A$9:$A168,"１０％対象計")/COUNTIF($A$9:$A168,"１０％対象計")*0.1,0)+$R169,IF(A169="値引き",U169,IF($C169="","",IF($D169="","",ROUND(I169*$D169,0)+$R169)))))))),"")</f>
        <v/>
      </c>
      <c r="K169" s="239" t="str">
        <f t="shared" si="9"/>
        <v/>
      </c>
      <c r="L169" s="240" t="str">
        <f t="shared" si="10"/>
        <v/>
      </c>
      <c r="M169" s="234" t="str">
        <f ca="1">IFERROR(IF($A169="非課税・不課税取引計",SUMIFS(M$9:M168,$N$9:$N168,"非・不")+$S169,IF(AND(A169="小計",COUNTIF($A$9:A168,"小計")&lt;1),SUM($M$9:M168)+S169,IF(AND(A169="小計",COUNTIF($A$9:A168,"小計")&gt;=1),SUM(OFFSET($M$8,LARGE($V$9:V168,1)+1,0,LARGE($V$9:V169,1)-LARGE($V$9:V168,1)-1,1))+S169,IF($A169="１０％対象計",SUMIFS(M$9:M168,$N$9:$N168,"")+$S169-SUMIFS(M$9:M168,$A$9:$A168,"非課税・不課税取引計")-SUMIFS(M$9:M168,$A$9:$A168,"小計")-SUMIFS(M$9:M168,$A$9:$A168,"１０％消費税計")-SUMIFS(M$9:M168,$A$9:$A168,"１０％対象計"),IF($A169="１０％消費税計",ROUND(SUMIFS(M$9:M168,$A$9:$A168,"１０％対象計")/COUNTIF($A$9:$A168,"１０％対象計")*0.1,0)+$S169,IF(A169="値引き",E169-G169-J169+S169,IF($C169="","",IF($D169="","",E169-G169-J169+$S169)))))))),"")</f>
        <v/>
      </c>
      <c r="N169" s="241"/>
      <c r="O169" s="242"/>
      <c r="P169" s="248"/>
      <c r="Q169" s="249"/>
      <c r="R169" s="249"/>
      <c r="S169" s="250"/>
      <c r="T169" s="252"/>
      <c r="U169" s="253"/>
      <c r="V169" s="214" t="str">
        <f t="shared" si="11"/>
        <v/>
      </c>
    </row>
    <row r="170" spans="1:22" ht="19.899999999999999" customHeight="1">
      <c r="A170" s="230"/>
      <c r="B170" s="231"/>
      <c r="C170" s="232"/>
      <c r="D170" s="233"/>
      <c r="E170" s="247" t="str">
        <f ca="1">IFERROR(IF(A170="１０％対象計",SUMIFS($E$9:E169,$N$9:N169,""),IF(A170="非課税・不課税取引計",SUMIFS($E$9:E169,$N$9:N169,"非・不")+P170,IF(A170="8％(軽減)対象計",SUMIFS($E$9:E169,$N$9:N169,"※")+P170,IF(AND(A170="小計",COUNTIF($A$9:A169,"小計")&lt;1),SUM($E$9:E169)+P170,IF(AND(A170="小計",COUNTIF($A$9:A169,"小計")&gt;=1),SUM(OFFSET($E$8,LARGE($V$9:V169,1)+1,0,LARGE($V$9:V170,1)-LARGE($V$9:V169,1)-1,1))+P170,IF(A170="8％対象計",SUMIFS($E$9:E169,$N$9:N169,"")+P170-SUMIFS($E$9:E169,$A$9:A169,"非課税・不課税取引計")-SUMIFS($E$9:E169,$A$9:A169,"小計")-SUMIFS($E$9:E169,$A$9:A169,"8％消費税計")-SUMIFS($E$9:E169,$A$9:A169,"8％対象計")-SUMIFS($E$9:E169,$A$9:A169,"8％(軽減)消費税計")-SUMIFS($E$9:E169,$A$9:A169,"8％(軽減)対象計"),IF(A170="8％消費税計",ROUND(SUMIFS($E$9:E169,$A$9:A169,"8％(軽減)対象計")/COUNTIF($A$9:A169,"8％(軽減)対象計")*0.08,0)+P170,IF(A170="8％消費税計",ROUND(SUMIFS($E$9:E169,$A$9:A169,"8％対象計")/COUNTIF($A$9:A169,"8％対象計")*0.08,0)+P170,IF(AND(A170="値引き",C170="",D170=""),0+P170,IF(C170="","",IF(D170="","",ROUND(C170*D170,0)+P170))))))))))),"")</f>
        <v/>
      </c>
      <c r="F170" s="235"/>
      <c r="G170" s="236" t="str">
        <f ca="1">IFERROR(IF($A170="非課税・不課税取引計",SUMIFS(G$9:G169,$N$9:$N169,"非・不")+$Q170,IF(AND(A170="小計",COUNTIF($A$9:A169,"小計")&lt;1),SUM($G$9:G169)+Q170,IF(AND(A170="小計",COUNTIF($A$9:A169,"小計")&gt;=1),SUM(OFFSET($G$8,LARGE($V$9:V169,1)+1,0,LARGE($V$9:V170,1)-LARGE($V$9:V169,1)-1,1))+Q170,IF($A170="１０％対象計",SUMIFS(G$9:G169,$N$9:$N169,"")+$Q170-SUMIFS(G$9:G169,$A$9:$A169,"非課税・不課税取引計")-SUMIFS(G$9:G169,$A$9:$A169,"小計")-SUMIFS(G$9:G169,$A$9:$A169,"１０％消費税計")-SUMIFS(G$9:G169,$A$9:$A169,"１０％対象計"),IF($A170="１０％消費税計",ROUND(SUMIFS(G$9:G169,$A$9:$A169,"１０％対象計")/COUNTIF($A$9:$A169,"１０％対象計")*0.1,0)+$Q170,IF(A170="値引き",T170,IF($C170="","",IF($D170="","",ROUND(F170*$D170,0)+$Q170)))))))),"")</f>
        <v/>
      </c>
      <c r="H170" s="237" t="str">
        <f t="shared" si="8"/>
        <v/>
      </c>
      <c r="I170" s="235"/>
      <c r="J170" s="238" t="str">
        <f ca="1">IFERROR(IF($A170="非課税・不課税取引計",SUMIFS(J$9:J169,$N$9:$N169,"非・不")+$R170,IF(AND(A170="小計",COUNTIF($A$9:A169,"小計")&lt;1),SUM($J$9:J169)+R170,IF(AND(A170="小計",COUNTIF($A$9:A169,"小計")&gt;=1),SUM(OFFSET($J$8,LARGE($V$9:V169,1)+1,0,LARGE($V$9:V170,1)-LARGE($V$9:V169,1)-1,1))+R170,IF($A170="１０％対象計",SUMIFS(J$9:J169,$N$9:$N169,"")+$R170-SUMIFS(J$9:J169,$A$9:$A169,"非課税・不課税取引計")-SUMIFS(J$9:J169,$A$9:$A169,"小計")-SUMIFS(J$9:J169,$A$9:$A169,"１０％消費税計")-SUMIFS(J$9:J169,$A$9:$A169,"１０％対象計"),IF($A170="１０％消費税計",ROUND(SUMIFS(J$9:J169,$A$9:$A169,"１０％対象計")/COUNTIF($A$9:$A169,"１０％対象計")*0.1,0)+$R170,IF(A170="値引き",U170,IF($C170="","",IF($D170="","",ROUND(I170*$D170,0)+$R170)))))))),"")</f>
        <v/>
      </c>
      <c r="K170" s="239" t="str">
        <f t="shared" si="9"/>
        <v/>
      </c>
      <c r="L170" s="240" t="str">
        <f t="shared" si="10"/>
        <v/>
      </c>
      <c r="M170" s="234" t="str">
        <f ca="1">IFERROR(IF($A170="非課税・不課税取引計",SUMIFS(M$9:M169,$N$9:$N169,"非・不")+$S170,IF(AND(A170="小計",COUNTIF($A$9:A169,"小計")&lt;1),SUM($M$9:M169)+S170,IF(AND(A170="小計",COUNTIF($A$9:A169,"小計")&gt;=1),SUM(OFFSET($M$8,LARGE($V$9:V169,1)+1,0,LARGE($V$9:V170,1)-LARGE($V$9:V169,1)-1,1))+S170,IF($A170="１０％対象計",SUMIFS(M$9:M169,$N$9:$N169,"")+$S170-SUMIFS(M$9:M169,$A$9:$A169,"非課税・不課税取引計")-SUMIFS(M$9:M169,$A$9:$A169,"小計")-SUMIFS(M$9:M169,$A$9:$A169,"１０％消費税計")-SUMIFS(M$9:M169,$A$9:$A169,"１０％対象計"),IF($A170="１０％消費税計",ROUND(SUMIFS(M$9:M169,$A$9:$A169,"１０％対象計")/COUNTIF($A$9:$A169,"１０％対象計")*0.1,0)+$S170,IF(A170="値引き",E170-G170-J170+S170,IF($C170="","",IF($D170="","",E170-G170-J170+$S170)))))))),"")</f>
        <v/>
      </c>
      <c r="N170" s="241"/>
      <c r="O170" s="242"/>
      <c r="P170" s="248"/>
      <c r="Q170" s="249"/>
      <c r="R170" s="249"/>
      <c r="S170" s="250"/>
      <c r="T170" s="252"/>
      <c r="U170" s="253"/>
      <c r="V170" s="214" t="str">
        <f t="shared" si="11"/>
        <v/>
      </c>
    </row>
    <row r="171" spans="1:22" ht="19.899999999999999" customHeight="1">
      <c r="A171" s="230"/>
      <c r="B171" s="231"/>
      <c r="C171" s="232"/>
      <c r="D171" s="233"/>
      <c r="E171" s="247" t="str">
        <f ca="1">IFERROR(IF(A171="１０％対象計",SUMIFS($E$9:E170,$N$9:N170,""),IF(A171="非課税・不課税取引計",SUMIFS($E$9:E170,$N$9:N170,"非・不")+P171,IF(A171="8％(軽減)対象計",SUMIFS($E$9:E170,$N$9:N170,"※")+P171,IF(AND(A171="小計",COUNTIF($A$9:A170,"小計")&lt;1),SUM($E$9:E170)+P171,IF(AND(A171="小計",COUNTIF($A$9:A170,"小計")&gt;=1),SUM(OFFSET($E$8,LARGE($V$9:V170,1)+1,0,LARGE($V$9:V171,1)-LARGE($V$9:V170,1)-1,1))+P171,IF(A171="8％対象計",SUMIFS($E$9:E170,$N$9:N170,"")+P171-SUMIFS($E$9:E170,$A$9:A170,"非課税・不課税取引計")-SUMIFS($E$9:E170,$A$9:A170,"小計")-SUMIFS($E$9:E170,$A$9:A170,"8％消費税計")-SUMIFS($E$9:E170,$A$9:A170,"8％対象計")-SUMIFS($E$9:E170,$A$9:A170,"8％(軽減)消費税計")-SUMIFS($E$9:E170,$A$9:A170,"8％(軽減)対象計"),IF(A171="8％消費税計",ROUND(SUMIFS($E$9:E170,$A$9:A170,"8％(軽減)対象計")/COUNTIF($A$9:A170,"8％(軽減)対象計")*0.08,0)+P171,IF(A171="8％消費税計",ROUND(SUMIFS($E$9:E170,$A$9:A170,"8％対象計")/COUNTIF($A$9:A170,"8％対象計")*0.08,0)+P171,IF(AND(A171="値引き",C171="",D171=""),0+P171,IF(C171="","",IF(D171="","",ROUND(C171*D171,0)+P171))))))))))),"")</f>
        <v/>
      </c>
      <c r="F171" s="235"/>
      <c r="G171" s="236" t="str">
        <f ca="1">IFERROR(IF($A171="非課税・不課税取引計",SUMIFS(G$9:G170,$N$9:$N170,"非・不")+$Q171,IF(AND(A171="小計",COUNTIF($A$9:A170,"小計")&lt;1),SUM($G$9:G170)+Q171,IF(AND(A171="小計",COUNTIF($A$9:A170,"小計")&gt;=1),SUM(OFFSET($G$8,LARGE($V$9:V170,1)+1,0,LARGE($V$9:V171,1)-LARGE($V$9:V170,1)-1,1))+Q171,IF($A171="１０％対象計",SUMIFS(G$9:G170,$N$9:$N170,"")+$Q171-SUMIFS(G$9:G170,$A$9:$A170,"非課税・不課税取引計")-SUMIFS(G$9:G170,$A$9:$A170,"小計")-SUMIFS(G$9:G170,$A$9:$A170,"１０％消費税計")-SUMIFS(G$9:G170,$A$9:$A170,"１０％対象計"),IF($A171="１０％消費税計",ROUND(SUMIFS(G$9:G170,$A$9:$A170,"１０％対象計")/COUNTIF($A$9:$A170,"１０％対象計")*0.1,0)+$Q171,IF(A171="値引き",T171,IF($C171="","",IF($D171="","",ROUND(F171*$D171,0)+$Q171)))))))),"")</f>
        <v/>
      </c>
      <c r="H171" s="237" t="str">
        <f t="shared" si="8"/>
        <v/>
      </c>
      <c r="I171" s="235"/>
      <c r="J171" s="238" t="str">
        <f ca="1">IFERROR(IF($A171="非課税・不課税取引計",SUMIFS(J$9:J170,$N$9:$N170,"非・不")+$R171,IF(AND(A171="小計",COUNTIF($A$9:A170,"小計")&lt;1),SUM($J$9:J170)+R171,IF(AND(A171="小計",COUNTIF($A$9:A170,"小計")&gt;=1),SUM(OFFSET($J$8,LARGE($V$9:V170,1)+1,0,LARGE($V$9:V171,1)-LARGE($V$9:V170,1)-1,1))+R171,IF($A171="１０％対象計",SUMIFS(J$9:J170,$N$9:$N170,"")+$R171-SUMIFS(J$9:J170,$A$9:$A170,"非課税・不課税取引計")-SUMIFS(J$9:J170,$A$9:$A170,"小計")-SUMIFS(J$9:J170,$A$9:$A170,"１０％消費税計")-SUMIFS(J$9:J170,$A$9:$A170,"１０％対象計"),IF($A171="１０％消費税計",ROUND(SUMIFS(J$9:J170,$A$9:$A170,"１０％対象計")/COUNTIF($A$9:$A170,"１０％対象計")*0.1,0)+$R171,IF(A171="値引き",U171,IF($C171="","",IF($D171="","",ROUND(I171*$D171,0)+$R171)))))))),"")</f>
        <v/>
      </c>
      <c r="K171" s="239" t="str">
        <f t="shared" si="9"/>
        <v/>
      </c>
      <c r="L171" s="240" t="str">
        <f t="shared" si="10"/>
        <v/>
      </c>
      <c r="M171" s="234" t="str">
        <f ca="1">IFERROR(IF($A171="非課税・不課税取引計",SUMIFS(M$9:M170,$N$9:$N170,"非・不")+$S171,IF(AND(A171="小計",COUNTIF($A$9:A170,"小計")&lt;1),SUM($M$9:M170)+S171,IF(AND(A171="小計",COUNTIF($A$9:A170,"小計")&gt;=1),SUM(OFFSET($M$8,LARGE($V$9:V170,1)+1,0,LARGE($V$9:V171,1)-LARGE($V$9:V170,1)-1,1))+S171,IF($A171="１０％対象計",SUMIFS(M$9:M170,$N$9:$N170,"")+$S171-SUMIFS(M$9:M170,$A$9:$A170,"非課税・不課税取引計")-SUMIFS(M$9:M170,$A$9:$A170,"小計")-SUMIFS(M$9:M170,$A$9:$A170,"１０％消費税計")-SUMIFS(M$9:M170,$A$9:$A170,"１０％対象計"),IF($A171="１０％消費税計",ROUND(SUMIFS(M$9:M170,$A$9:$A170,"１０％対象計")/COUNTIF($A$9:$A170,"１０％対象計")*0.1,0)+$S171,IF(A171="値引き",E171-G171-J171+S171,IF($C171="","",IF($D171="","",E171-G171-J171+$S171)))))))),"")</f>
        <v/>
      </c>
      <c r="N171" s="241"/>
      <c r="O171" s="242"/>
      <c r="P171" s="248"/>
      <c r="Q171" s="249"/>
      <c r="R171" s="249"/>
      <c r="S171" s="250"/>
      <c r="T171" s="252"/>
      <c r="U171" s="253"/>
      <c r="V171" s="214" t="str">
        <f t="shared" si="11"/>
        <v/>
      </c>
    </row>
    <row r="172" spans="1:22" ht="19.899999999999999" customHeight="1">
      <c r="A172" s="230"/>
      <c r="B172" s="231"/>
      <c r="C172" s="232"/>
      <c r="D172" s="233"/>
      <c r="E172" s="247" t="str">
        <f ca="1">IFERROR(IF(A172="１０％対象計",SUMIFS($E$9:E171,$N$9:N171,""),IF(A172="非課税・不課税取引計",SUMIFS($E$9:E171,$N$9:N171,"非・不")+P172,IF(A172="8％(軽減)対象計",SUMIFS($E$9:E171,$N$9:N171,"※")+P172,IF(AND(A172="小計",COUNTIF($A$9:A171,"小計")&lt;1),SUM($E$9:E171)+P172,IF(AND(A172="小計",COUNTIF($A$9:A171,"小計")&gt;=1),SUM(OFFSET($E$8,LARGE($V$9:V171,1)+1,0,LARGE($V$9:V172,1)-LARGE($V$9:V171,1)-1,1))+P172,IF(A172="8％対象計",SUMIFS($E$9:E171,$N$9:N171,"")+P172-SUMIFS($E$9:E171,$A$9:A171,"非課税・不課税取引計")-SUMIFS($E$9:E171,$A$9:A171,"小計")-SUMIFS($E$9:E171,$A$9:A171,"8％消費税計")-SUMIFS($E$9:E171,$A$9:A171,"8％対象計")-SUMIFS($E$9:E171,$A$9:A171,"8％(軽減)消費税計")-SUMIFS($E$9:E171,$A$9:A171,"8％(軽減)対象計"),IF(A172="8％消費税計",ROUND(SUMIFS($E$9:E171,$A$9:A171,"8％(軽減)対象計")/COUNTIF($A$9:A171,"8％(軽減)対象計")*0.08,0)+P172,IF(A172="8％消費税計",ROUND(SUMIFS($E$9:E171,$A$9:A171,"8％対象計")/COUNTIF($A$9:A171,"8％対象計")*0.08,0)+P172,IF(AND(A172="値引き",C172="",D172=""),0+P172,IF(C172="","",IF(D172="","",ROUND(C172*D172,0)+P172))))))))))),"")</f>
        <v/>
      </c>
      <c r="F172" s="235"/>
      <c r="G172" s="236" t="str">
        <f ca="1">IFERROR(IF($A172="非課税・不課税取引計",SUMIFS(G$9:G171,$N$9:$N171,"非・不")+$Q172,IF(AND(A172="小計",COUNTIF($A$9:A171,"小計")&lt;1),SUM($G$9:G171)+Q172,IF(AND(A172="小計",COUNTIF($A$9:A171,"小計")&gt;=1),SUM(OFFSET($G$8,LARGE($V$9:V171,1)+1,0,LARGE($V$9:V172,1)-LARGE($V$9:V171,1)-1,1))+Q172,IF($A172="１０％対象計",SUMIFS(G$9:G171,$N$9:$N171,"")+$Q172-SUMIFS(G$9:G171,$A$9:$A171,"非課税・不課税取引計")-SUMIFS(G$9:G171,$A$9:$A171,"小計")-SUMIFS(G$9:G171,$A$9:$A171,"１０％消費税計")-SUMIFS(G$9:G171,$A$9:$A171,"１０％対象計"),IF($A172="１０％消費税計",ROUND(SUMIFS(G$9:G171,$A$9:$A171,"１０％対象計")/COUNTIF($A$9:$A171,"１０％対象計")*0.1,0)+$Q172,IF(A172="値引き",T172,IF($C172="","",IF($D172="","",ROUND(F172*$D172,0)+$Q172)))))))),"")</f>
        <v/>
      </c>
      <c r="H172" s="237" t="str">
        <f t="shared" si="8"/>
        <v/>
      </c>
      <c r="I172" s="235"/>
      <c r="J172" s="238" t="str">
        <f ca="1">IFERROR(IF($A172="非課税・不課税取引計",SUMIFS(J$9:J171,$N$9:$N171,"非・不")+$R172,IF(AND(A172="小計",COUNTIF($A$9:A171,"小計")&lt;1),SUM($J$9:J171)+R172,IF(AND(A172="小計",COUNTIF($A$9:A171,"小計")&gt;=1),SUM(OFFSET($J$8,LARGE($V$9:V171,1)+1,0,LARGE($V$9:V172,1)-LARGE($V$9:V171,1)-1,1))+R172,IF($A172="１０％対象計",SUMIFS(J$9:J171,$N$9:$N171,"")+$R172-SUMIFS(J$9:J171,$A$9:$A171,"非課税・不課税取引計")-SUMIFS(J$9:J171,$A$9:$A171,"小計")-SUMIFS(J$9:J171,$A$9:$A171,"１０％消費税計")-SUMIFS(J$9:J171,$A$9:$A171,"１０％対象計"),IF($A172="１０％消費税計",ROUND(SUMIFS(J$9:J171,$A$9:$A171,"１０％対象計")/COUNTIF($A$9:$A171,"１０％対象計")*0.1,0)+$R172,IF(A172="値引き",U172,IF($C172="","",IF($D172="","",ROUND(I172*$D172,0)+$R172)))))))),"")</f>
        <v/>
      </c>
      <c r="K172" s="239" t="str">
        <f t="shared" si="9"/>
        <v/>
      </c>
      <c r="L172" s="240" t="str">
        <f t="shared" si="10"/>
        <v/>
      </c>
      <c r="M172" s="234" t="str">
        <f ca="1">IFERROR(IF($A172="非課税・不課税取引計",SUMIFS(M$9:M171,$N$9:$N171,"非・不")+$S172,IF(AND(A172="小計",COUNTIF($A$9:A171,"小計")&lt;1),SUM($M$9:M171)+S172,IF(AND(A172="小計",COUNTIF($A$9:A171,"小計")&gt;=1),SUM(OFFSET($M$8,LARGE($V$9:V171,1)+1,0,LARGE($V$9:V172,1)-LARGE($V$9:V171,1)-1,1))+S172,IF($A172="１０％対象計",SUMIFS(M$9:M171,$N$9:$N171,"")+$S172-SUMIFS(M$9:M171,$A$9:$A171,"非課税・不課税取引計")-SUMIFS(M$9:M171,$A$9:$A171,"小計")-SUMIFS(M$9:M171,$A$9:$A171,"１０％消費税計")-SUMIFS(M$9:M171,$A$9:$A171,"１０％対象計"),IF($A172="１０％消費税計",ROUND(SUMIFS(M$9:M171,$A$9:$A171,"１０％対象計")/COUNTIF($A$9:$A171,"１０％対象計")*0.1,0)+$S172,IF(A172="値引き",E172-G172-J172+S172,IF($C172="","",IF($D172="","",E172-G172-J172+$S172)))))))),"")</f>
        <v/>
      </c>
      <c r="N172" s="241"/>
      <c r="O172" s="242"/>
      <c r="P172" s="248"/>
      <c r="Q172" s="249"/>
      <c r="R172" s="249"/>
      <c r="S172" s="250"/>
      <c r="T172" s="252"/>
      <c r="U172" s="253"/>
      <c r="V172" s="214" t="str">
        <f t="shared" si="11"/>
        <v/>
      </c>
    </row>
    <row r="173" spans="1:22" ht="19.899999999999999" customHeight="1">
      <c r="A173" s="230"/>
      <c r="B173" s="231"/>
      <c r="C173" s="232"/>
      <c r="D173" s="233"/>
      <c r="E173" s="247" t="str">
        <f ca="1">IFERROR(IF(A173="１０％対象計",SUMIFS($E$9:E172,$N$9:N172,""),IF(A173="非課税・不課税取引計",SUMIFS($E$9:E172,$N$9:N172,"非・不")+P173,IF(A173="8％(軽減)対象計",SUMIFS($E$9:E172,$N$9:N172,"※")+P173,IF(AND(A173="小計",COUNTIF($A$9:A172,"小計")&lt;1),SUM($E$9:E172)+P173,IF(AND(A173="小計",COUNTIF($A$9:A172,"小計")&gt;=1),SUM(OFFSET($E$8,LARGE($V$9:V172,1)+1,0,LARGE($V$9:V173,1)-LARGE($V$9:V172,1)-1,1))+P173,IF(A173="8％対象計",SUMIFS($E$9:E172,$N$9:N172,"")+P173-SUMIFS($E$9:E172,$A$9:A172,"非課税・不課税取引計")-SUMIFS($E$9:E172,$A$9:A172,"小計")-SUMIFS($E$9:E172,$A$9:A172,"8％消費税計")-SUMIFS($E$9:E172,$A$9:A172,"8％対象計")-SUMIFS($E$9:E172,$A$9:A172,"8％(軽減)消費税計")-SUMIFS($E$9:E172,$A$9:A172,"8％(軽減)対象計"),IF(A173="8％消費税計",ROUND(SUMIFS($E$9:E172,$A$9:A172,"8％(軽減)対象計")/COUNTIF($A$9:A172,"8％(軽減)対象計")*0.08,0)+P173,IF(A173="8％消費税計",ROUND(SUMIFS($E$9:E172,$A$9:A172,"8％対象計")/COUNTIF($A$9:A172,"8％対象計")*0.08,0)+P173,IF(AND(A173="値引き",C173="",D173=""),0+P173,IF(C173="","",IF(D173="","",ROUND(C173*D173,0)+P173))))))))))),"")</f>
        <v/>
      </c>
      <c r="F173" s="235"/>
      <c r="G173" s="236" t="str">
        <f ca="1">IFERROR(IF($A173="非課税・不課税取引計",SUMIFS(G$9:G172,$N$9:$N172,"非・不")+$Q173,IF(AND(A173="小計",COUNTIF($A$9:A172,"小計")&lt;1),SUM($G$9:G172)+Q173,IF(AND(A173="小計",COUNTIF($A$9:A172,"小計")&gt;=1),SUM(OFFSET($G$8,LARGE($V$9:V172,1)+1,0,LARGE($V$9:V173,1)-LARGE($V$9:V172,1)-1,1))+Q173,IF($A173="１０％対象計",SUMIFS(G$9:G172,$N$9:$N172,"")+$Q173-SUMIFS(G$9:G172,$A$9:$A172,"非課税・不課税取引計")-SUMIFS(G$9:G172,$A$9:$A172,"小計")-SUMIFS(G$9:G172,$A$9:$A172,"１０％消費税計")-SUMIFS(G$9:G172,$A$9:$A172,"１０％対象計"),IF($A173="１０％消費税計",ROUND(SUMIFS(G$9:G172,$A$9:$A172,"１０％対象計")/COUNTIF($A$9:$A172,"１０％対象計")*0.1,0)+$Q173,IF(A173="値引き",T173,IF($C173="","",IF($D173="","",ROUND(F173*$D173,0)+$Q173)))))))),"")</f>
        <v/>
      </c>
      <c r="H173" s="237" t="str">
        <f t="shared" si="8"/>
        <v/>
      </c>
      <c r="I173" s="235"/>
      <c r="J173" s="238" t="str">
        <f ca="1">IFERROR(IF($A173="非課税・不課税取引計",SUMIFS(J$9:J172,$N$9:$N172,"非・不")+$R173,IF(AND(A173="小計",COUNTIF($A$9:A172,"小計")&lt;1),SUM($J$9:J172)+R173,IF(AND(A173="小計",COUNTIF($A$9:A172,"小計")&gt;=1),SUM(OFFSET($J$8,LARGE($V$9:V172,1)+1,0,LARGE($V$9:V173,1)-LARGE($V$9:V172,1)-1,1))+R173,IF($A173="１０％対象計",SUMIFS(J$9:J172,$N$9:$N172,"")+$R173-SUMIFS(J$9:J172,$A$9:$A172,"非課税・不課税取引計")-SUMIFS(J$9:J172,$A$9:$A172,"小計")-SUMIFS(J$9:J172,$A$9:$A172,"１０％消費税計")-SUMIFS(J$9:J172,$A$9:$A172,"１０％対象計"),IF($A173="１０％消費税計",ROUND(SUMIFS(J$9:J172,$A$9:$A172,"１０％対象計")/COUNTIF($A$9:$A172,"１０％対象計")*0.1,0)+$R173,IF(A173="値引き",U173,IF($C173="","",IF($D173="","",ROUND(I173*$D173,0)+$R173)))))))),"")</f>
        <v/>
      </c>
      <c r="K173" s="239" t="str">
        <f t="shared" si="9"/>
        <v/>
      </c>
      <c r="L173" s="240" t="str">
        <f t="shared" si="10"/>
        <v/>
      </c>
      <c r="M173" s="234" t="str">
        <f ca="1">IFERROR(IF($A173="非課税・不課税取引計",SUMIFS(M$9:M172,$N$9:$N172,"非・不")+$S173,IF(AND(A173="小計",COUNTIF($A$9:A172,"小計")&lt;1),SUM($M$9:M172)+S173,IF(AND(A173="小計",COUNTIF($A$9:A172,"小計")&gt;=1),SUM(OFFSET($M$8,LARGE($V$9:V172,1)+1,0,LARGE($V$9:V173,1)-LARGE($V$9:V172,1)-1,1))+S173,IF($A173="１０％対象計",SUMIFS(M$9:M172,$N$9:$N172,"")+$S173-SUMIFS(M$9:M172,$A$9:$A172,"非課税・不課税取引計")-SUMIFS(M$9:M172,$A$9:$A172,"小計")-SUMIFS(M$9:M172,$A$9:$A172,"１０％消費税計")-SUMIFS(M$9:M172,$A$9:$A172,"１０％対象計"),IF($A173="１０％消費税計",ROUND(SUMIFS(M$9:M172,$A$9:$A172,"１０％対象計")/COUNTIF($A$9:$A172,"１０％対象計")*0.1,0)+$S173,IF(A173="値引き",E173-G173-J173+S173,IF($C173="","",IF($D173="","",E173-G173-J173+$S173)))))))),"")</f>
        <v/>
      </c>
      <c r="N173" s="241"/>
      <c r="O173" s="242"/>
      <c r="P173" s="248"/>
      <c r="Q173" s="249"/>
      <c r="R173" s="249"/>
      <c r="S173" s="250"/>
      <c r="T173" s="252"/>
      <c r="U173" s="253"/>
      <c r="V173" s="214" t="str">
        <f t="shared" si="11"/>
        <v/>
      </c>
    </row>
    <row r="174" spans="1:22" ht="19.899999999999999" customHeight="1">
      <c r="A174" s="230"/>
      <c r="B174" s="231"/>
      <c r="C174" s="232"/>
      <c r="D174" s="233"/>
      <c r="E174" s="247" t="str">
        <f ca="1">IFERROR(IF(A174="１０％対象計",SUMIFS($E$9:E173,$N$9:N173,""),IF(A174="非課税・不課税取引計",SUMIFS($E$9:E173,$N$9:N173,"非・不")+P174,IF(A174="8％(軽減)対象計",SUMIFS($E$9:E173,$N$9:N173,"※")+P174,IF(AND(A174="小計",COUNTIF($A$9:A173,"小計")&lt;1),SUM($E$9:E173)+P174,IF(AND(A174="小計",COUNTIF($A$9:A173,"小計")&gt;=1),SUM(OFFSET($E$8,LARGE($V$9:V173,1)+1,0,LARGE($V$9:V174,1)-LARGE($V$9:V173,1)-1,1))+P174,IF(A174="8％対象計",SUMIFS($E$9:E173,$N$9:N173,"")+P174-SUMIFS($E$9:E173,$A$9:A173,"非課税・不課税取引計")-SUMIFS($E$9:E173,$A$9:A173,"小計")-SUMIFS($E$9:E173,$A$9:A173,"8％消費税計")-SUMIFS($E$9:E173,$A$9:A173,"8％対象計")-SUMIFS($E$9:E173,$A$9:A173,"8％(軽減)消費税計")-SUMIFS($E$9:E173,$A$9:A173,"8％(軽減)対象計"),IF(A174="8％消費税計",ROUND(SUMIFS($E$9:E173,$A$9:A173,"8％(軽減)対象計")/COUNTIF($A$9:A173,"8％(軽減)対象計")*0.08,0)+P174,IF(A174="8％消費税計",ROUND(SUMIFS($E$9:E173,$A$9:A173,"8％対象計")/COUNTIF($A$9:A173,"8％対象計")*0.08,0)+P174,IF(AND(A174="値引き",C174="",D174=""),0+P174,IF(C174="","",IF(D174="","",ROUND(C174*D174,0)+P174))))))))))),"")</f>
        <v/>
      </c>
      <c r="F174" s="235"/>
      <c r="G174" s="236" t="str">
        <f ca="1">IFERROR(IF($A174="非課税・不課税取引計",SUMIFS(G$9:G173,$N$9:$N173,"非・不")+$Q174,IF(AND(A174="小計",COUNTIF($A$9:A173,"小計")&lt;1),SUM($G$9:G173)+Q174,IF(AND(A174="小計",COUNTIF($A$9:A173,"小計")&gt;=1),SUM(OFFSET($G$8,LARGE($V$9:V173,1)+1,0,LARGE($V$9:V174,1)-LARGE($V$9:V173,1)-1,1))+Q174,IF($A174="１０％対象計",SUMIFS(G$9:G173,$N$9:$N173,"")+$Q174-SUMIFS(G$9:G173,$A$9:$A173,"非課税・不課税取引計")-SUMIFS(G$9:G173,$A$9:$A173,"小計")-SUMIFS(G$9:G173,$A$9:$A173,"１０％消費税計")-SUMIFS(G$9:G173,$A$9:$A173,"１０％対象計"),IF($A174="１０％消費税計",ROUND(SUMIFS(G$9:G173,$A$9:$A173,"１０％対象計")/COUNTIF($A$9:$A173,"１０％対象計")*0.1,0)+$Q174,IF(A174="値引き",T174,IF($C174="","",IF($D174="","",ROUND(F174*$D174,0)+$Q174)))))))),"")</f>
        <v/>
      </c>
      <c r="H174" s="237" t="str">
        <f t="shared" si="8"/>
        <v/>
      </c>
      <c r="I174" s="235"/>
      <c r="J174" s="238" t="str">
        <f ca="1">IFERROR(IF($A174="非課税・不課税取引計",SUMIFS(J$9:J173,$N$9:$N173,"非・不")+$R174,IF(AND(A174="小計",COUNTIF($A$9:A173,"小計")&lt;1),SUM($J$9:J173)+R174,IF(AND(A174="小計",COUNTIF($A$9:A173,"小計")&gt;=1),SUM(OFFSET($J$8,LARGE($V$9:V173,1)+1,0,LARGE($V$9:V174,1)-LARGE($V$9:V173,1)-1,1))+R174,IF($A174="１０％対象計",SUMIFS(J$9:J173,$N$9:$N173,"")+$R174-SUMIFS(J$9:J173,$A$9:$A173,"非課税・不課税取引計")-SUMIFS(J$9:J173,$A$9:$A173,"小計")-SUMIFS(J$9:J173,$A$9:$A173,"１０％消費税計")-SUMIFS(J$9:J173,$A$9:$A173,"１０％対象計"),IF($A174="１０％消費税計",ROUND(SUMIFS(J$9:J173,$A$9:$A173,"１０％対象計")/COUNTIF($A$9:$A173,"１０％対象計")*0.1,0)+$R174,IF(A174="値引き",U174,IF($C174="","",IF($D174="","",ROUND(I174*$D174,0)+$R174)))))))),"")</f>
        <v/>
      </c>
      <c r="K174" s="239" t="str">
        <f t="shared" si="9"/>
        <v/>
      </c>
      <c r="L174" s="240" t="str">
        <f t="shared" si="10"/>
        <v/>
      </c>
      <c r="M174" s="234" t="str">
        <f ca="1">IFERROR(IF($A174="非課税・不課税取引計",SUMIFS(M$9:M173,$N$9:$N173,"非・不")+$S174,IF(AND(A174="小計",COUNTIF($A$9:A173,"小計")&lt;1),SUM($M$9:M173)+S174,IF(AND(A174="小計",COUNTIF($A$9:A173,"小計")&gt;=1),SUM(OFFSET($M$8,LARGE($V$9:V173,1)+1,0,LARGE($V$9:V174,1)-LARGE($V$9:V173,1)-1,1))+S174,IF($A174="１０％対象計",SUMIFS(M$9:M173,$N$9:$N173,"")+$S174-SUMIFS(M$9:M173,$A$9:$A173,"非課税・不課税取引計")-SUMIFS(M$9:M173,$A$9:$A173,"小計")-SUMIFS(M$9:M173,$A$9:$A173,"１０％消費税計")-SUMIFS(M$9:M173,$A$9:$A173,"１０％対象計"),IF($A174="１０％消費税計",ROUND(SUMIFS(M$9:M173,$A$9:$A173,"１０％対象計")/COUNTIF($A$9:$A173,"１０％対象計")*0.1,0)+$S174,IF(A174="値引き",E174-G174-J174+S174,IF($C174="","",IF($D174="","",E174-G174-J174+$S174)))))))),"")</f>
        <v/>
      </c>
      <c r="N174" s="241"/>
      <c r="O174" s="242"/>
      <c r="P174" s="248"/>
      <c r="Q174" s="249"/>
      <c r="R174" s="249"/>
      <c r="S174" s="250"/>
      <c r="T174" s="252"/>
      <c r="U174" s="253"/>
      <c r="V174" s="214" t="str">
        <f t="shared" si="11"/>
        <v/>
      </c>
    </row>
    <row r="175" spans="1:22" ht="19.899999999999999" customHeight="1">
      <c r="A175" s="230"/>
      <c r="B175" s="231"/>
      <c r="C175" s="232"/>
      <c r="D175" s="233"/>
      <c r="E175" s="247" t="str">
        <f ca="1">IFERROR(IF(A175="１０％対象計",SUMIFS($E$9:E174,$N$9:N174,""),IF(A175="非課税・不課税取引計",SUMIFS($E$9:E174,$N$9:N174,"非・不")+P175,IF(A175="8％(軽減)対象計",SUMIFS($E$9:E174,$N$9:N174,"※")+P175,IF(AND(A175="小計",COUNTIF($A$9:A174,"小計")&lt;1),SUM($E$9:E174)+P175,IF(AND(A175="小計",COUNTIF($A$9:A174,"小計")&gt;=1),SUM(OFFSET($E$8,LARGE($V$9:V174,1)+1,0,LARGE($V$9:V175,1)-LARGE($V$9:V174,1)-1,1))+P175,IF(A175="8％対象計",SUMIFS($E$9:E174,$N$9:N174,"")+P175-SUMIFS($E$9:E174,$A$9:A174,"非課税・不課税取引計")-SUMIFS($E$9:E174,$A$9:A174,"小計")-SUMIFS($E$9:E174,$A$9:A174,"8％消費税計")-SUMIFS($E$9:E174,$A$9:A174,"8％対象計")-SUMIFS($E$9:E174,$A$9:A174,"8％(軽減)消費税計")-SUMIFS($E$9:E174,$A$9:A174,"8％(軽減)対象計"),IF(A175="8％消費税計",ROUND(SUMIFS($E$9:E174,$A$9:A174,"8％(軽減)対象計")/COUNTIF($A$9:A174,"8％(軽減)対象計")*0.08,0)+P175,IF(A175="8％消費税計",ROUND(SUMIFS($E$9:E174,$A$9:A174,"8％対象計")/COUNTIF($A$9:A174,"8％対象計")*0.08,0)+P175,IF(AND(A175="値引き",C175="",D175=""),0+P175,IF(C175="","",IF(D175="","",ROUND(C175*D175,0)+P175))))))))))),"")</f>
        <v/>
      </c>
      <c r="F175" s="235"/>
      <c r="G175" s="236" t="str">
        <f ca="1">IFERROR(IF($A175="非課税・不課税取引計",SUMIFS(G$9:G174,$N$9:$N174,"非・不")+$Q175,IF(AND(A175="小計",COUNTIF($A$9:A174,"小計")&lt;1),SUM($G$9:G174)+Q175,IF(AND(A175="小計",COUNTIF($A$9:A174,"小計")&gt;=1),SUM(OFFSET($G$8,LARGE($V$9:V174,1)+1,0,LARGE($V$9:V175,1)-LARGE($V$9:V174,1)-1,1))+Q175,IF($A175="１０％対象計",SUMIFS(G$9:G174,$N$9:$N174,"")+$Q175-SUMIFS(G$9:G174,$A$9:$A174,"非課税・不課税取引計")-SUMIFS(G$9:G174,$A$9:$A174,"小計")-SUMIFS(G$9:G174,$A$9:$A174,"１０％消費税計")-SUMIFS(G$9:G174,$A$9:$A174,"１０％対象計"),IF($A175="１０％消費税計",ROUND(SUMIFS(G$9:G174,$A$9:$A174,"１０％対象計")/COUNTIF($A$9:$A174,"１０％対象計")*0.1,0)+$Q175,IF(A175="値引き",T175,IF($C175="","",IF($D175="","",ROUND(F175*$D175,0)+$Q175)))))))),"")</f>
        <v/>
      </c>
      <c r="H175" s="237" t="str">
        <f t="shared" si="8"/>
        <v/>
      </c>
      <c r="I175" s="235"/>
      <c r="J175" s="238" t="str">
        <f ca="1">IFERROR(IF($A175="非課税・不課税取引計",SUMIFS(J$9:J174,$N$9:$N174,"非・不")+$R175,IF(AND(A175="小計",COUNTIF($A$9:A174,"小計")&lt;1),SUM($J$9:J174)+R175,IF(AND(A175="小計",COUNTIF($A$9:A174,"小計")&gt;=1),SUM(OFFSET($J$8,LARGE($V$9:V174,1)+1,0,LARGE($V$9:V175,1)-LARGE($V$9:V174,1)-1,1))+R175,IF($A175="１０％対象計",SUMIFS(J$9:J174,$N$9:$N174,"")+$R175-SUMIFS(J$9:J174,$A$9:$A174,"非課税・不課税取引計")-SUMIFS(J$9:J174,$A$9:$A174,"小計")-SUMIFS(J$9:J174,$A$9:$A174,"１０％消費税計")-SUMIFS(J$9:J174,$A$9:$A174,"１０％対象計"),IF($A175="１０％消費税計",ROUND(SUMIFS(J$9:J174,$A$9:$A174,"１０％対象計")/COUNTIF($A$9:$A174,"１０％対象計")*0.1,0)+$R175,IF(A175="値引き",U175,IF($C175="","",IF($D175="","",ROUND(I175*$D175,0)+$R175)))))))),"")</f>
        <v/>
      </c>
      <c r="K175" s="239" t="str">
        <f t="shared" si="9"/>
        <v/>
      </c>
      <c r="L175" s="240" t="str">
        <f t="shared" si="10"/>
        <v/>
      </c>
      <c r="M175" s="234" t="str">
        <f ca="1">IFERROR(IF($A175="非課税・不課税取引計",SUMIFS(M$9:M174,$N$9:$N174,"非・不")+$S175,IF(AND(A175="小計",COUNTIF($A$9:A174,"小計")&lt;1),SUM($M$9:M174)+S175,IF(AND(A175="小計",COUNTIF($A$9:A174,"小計")&gt;=1),SUM(OFFSET($M$8,LARGE($V$9:V174,1)+1,0,LARGE($V$9:V175,1)-LARGE($V$9:V174,1)-1,1))+S175,IF($A175="１０％対象計",SUMIFS(M$9:M174,$N$9:$N174,"")+$S175-SUMIFS(M$9:M174,$A$9:$A174,"非課税・不課税取引計")-SUMIFS(M$9:M174,$A$9:$A174,"小計")-SUMIFS(M$9:M174,$A$9:$A174,"１０％消費税計")-SUMIFS(M$9:M174,$A$9:$A174,"１０％対象計"),IF($A175="１０％消費税計",ROUND(SUMIFS(M$9:M174,$A$9:$A174,"１０％対象計")/COUNTIF($A$9:$A174,"１０％対象計")*0.1,0)+$S175,IF(A175="値引き",E175-G175-J175+S175,IF($C175="","",IF($D175="","",E175-G175-J175+$S175)))))))),"")</f>
        <v/>
      </c>
      <c r="N175" s="241"/>
      <c r="O175" s="242"/>
      <c r="P175" s="248"/>
      <c r="Q175" s="249"/>
      <c r="R175" s="249"/>
      <c r="S175" s="250"/>
      <c r="T175" s="252"/>
      <c r="U175" s="253"/>
      <c r="V175" s="214" t="str">
        <f t="shared" si="11"/>
        <v/>
      </c>
    </row>
    <row r="176" spans="1:22" ht="19.899999999999999" customHeight="1">
      <c r="A176" s="230"/>
      <c r="B176" s="231"/>
      <c r="C176" s="232"/>
      <c r="D176" s="233"/>
      <c r="E176" s="247" t="str">
        <f ca="1">IFERROR(IF(A176="１０％対象計",SUMIFS($E$9:E175,$N$9:N175,""),IF(A176="非課税・不課税取引計",SUMIFS($E$9:E175,$N$9:N175,"非・不")+P176,IF(A176="8％(軽減)対象計",SUMIFS($E$9:E175,$N$9:N175,"※")+P176,IF(AND(A176="小計",COUNTIF($A$9:A175,"小計")&lt;1),SUM($E$9:E175)+P176,IF(AND(A176="小計",COUNTIF($A$9:A175,"小計")&gt;=1),SUM(OFFSET($E$8,LARGE($V$9:V175,1)+1,0,LARGE($V$9:V176,1)-LARGE($V$9:V175,1)-1,1))+P176,IF(A176="8％対象計",SUMIFS($E$9:E175,$N$9:N175,"")+P176-SUMIFS($E$9:E175,$A$9:A175,"非課税・不課税取引計")-SUMIFS($E$9:E175,$A$9:A175,"小計")-SUMIFS($E$9:E175,$A$9:A175,"8％消費税計")-SUMIFS($E$9:E175,$A$9:A175,"8％対象計")-SUMIFS($E$9:E175,$A$9:A175,"8％(軽減)消費税計")-SUMIFS($E$9:E175,$A$9:A175,"8％(軽減)対象計"),IF(A176="8％消費税計",ROUND(SUMIFS($E$9:E175,$A$9:A175,"8％(軽減)対象計")/COUNTIF($A$9:A175,"8％(軽減)対象計")*0.08,0)+P176,IF(A176="8％消費税計",ROUND(SUMIFS($E$9:E175,$A$9:A175,"8％対象計")/COUNTIF($A$9:A175,"8％対象計")*0.08,0)+P176,IF(AND(A176="値引き",C176="",D176=""),0+P176,IF(C176="","",IF(D176="","",ROUND(C176*D176,0)+P176))))))))))),"")</f>
        <v/>
      </c>
      <c r="F176" s="235"/>
      <c r="G176" s="236" t="str">
        <f ca="1">IFERROR(IF($A176="非課税・不課税取引計",SUMIFS(G$9:G175,$N$9:$N175,"非・不")+$Q176,IF(AND(A176="小計",COUNTIF($A$9:A175,"小計")&lt;1),SUM($G$9:G175)+Q176,IF(AND(A176="小計",COUNTIF($A$9:A175,"小計")&gt;=1),SUM(OFFSET($G$8,LARGE($V$9:V175,1)+1,0,LARGE($V$9:V176,1)-LARGE($V$9:V175,1)-1,1))+Q176,IF($A176="１０％対象計",SUMIFS(G$9:G175,$N$9:$N175,"")+$Q176-SUMIFS(G$9:G175,$A$9:$A175,"非課税・不課税取引計")-SUMIFS(G$9:G175,$A$9:$A175,"小計")-SUMIFS(G$9:G175,$A$9:$A175,"１０％消費税計")-SUMIFS(G$9:G175,$A$9:$A175,"１０％対象計"),IF($A176="１０％消費税計",ROUND(SUMIFS(G$9:G175,$A$9:$A175,"１０％対象計")/COUNTIF($A$9:$A175,"１０％対象計")*0.1,0)+$Q176,IF(A176="値引き",T176,IF($C176="","",IF($D176="","",ROUND(F176*$D176,0)+$Q176)))))))),"")</f>
        <v/>
      </c>
      <c r="H176" s="237" t="str">
        <f t="shared" si="8"/>
        <v/>
      </c>
      <c r="I176" s="235"/>
      <c r="J176" s="238" t="str">
        <f ca="1">IFERROR(IF($A176="非課税・不課税取引計",SUMIFS(J$9:J175,$N$9:$N175,"非・不")+$R176,IF(AND(A176="小計",COUNTIF($A$9:A175,"小計")&lt;1),SUM($J$9:J175)+R176,IF(AND(A176="小計",COUNTIF($A$9:A175,"小計")&gt;=1),SUM(OFFSET($J$8,LARGE($V$9:V175,1)+1,0,LARGE($V$9:V176,1)-LARGE($V$9:V175,1)-1,1))+R176,IF($A176="１０％対象計",SUMIFS(J$9:J175,$N$9:$N175,"")+$R176-SUMIFS(J$9:J175,$A$9:$A175,"非課税・不課税取引計")-SUMIFS(J$9:J175,$A$9:$A175,"小計")-SUMIFS(J$9:J175,$A$9:$A175,"１０％消費税計")-SUMIFS(J$9:J175,$A$9:$A175,"１０％対象計"),IF($A176="１０％消費税計",ROUND(SUMIFS(J$9:J175,$A$9:$A175,"１０％対象計")/COUNTIF($A$9:$A175,"１０％対象計")*0.1,0)+$R176,IF(A176="値引き",U176,IF($C176="","",IF($D176="","",ROUND(I176*$D176,0)+$R176)))))))),"")</f>
        <v/>
      </c>
      <c r="K176" s="239" t="str">
        <f t="shared" si="9"/>
        <v/>
      </c>
      <c r="L176" s="240" t="str">
        <f t="shared" si="10"/>
        <v/>
      </c>
      <c r="M176" s="234" t="str">
        <f ca="1">IFERROR(IF($A176="非課税・不課税取引計",SUMIFS(M$9:M175,$N$9:$N175,"非・不")+$S176,IF(AND(A176="小計",COUNTIF($A$9:A175,"小計")&lt;1),SUM($M$9:M175)+S176,IF(AND(A176="小計",COUNTIF($A$9:A175,"小計")&gt;=1),SUM(OFFSET($M$8,LARGE($V$9:V175,1)+1,0,LARGE($V$9:V176,1)-LARGE($V$9:V175,1)-1,1))+S176,IF($A176="１０％対象計",SUMIFS(M$9:M175,$N$9:$N175,"")+$S176-SUMIFS(M$9:M175,$A$9:$A175,"非課税・不課税取引計")-SUMIFS(M$9:M175,$A$9:$A175,"小計")-SUMIFS(M$9:M175,$A$9:$A175,"１０％消費税計")-SUMIFS(M$9:M175,$A$9:$A175,"１０％対象計"),IF($A176="１０％消費税計",ROUND(SUMIFS(M$9:M175,$A$9:$A175,"１０％対象計")/COUNTIF($A$9:$A175,"１０％対象計")*0.1,0)+$S176,IF(A176="値引き",E176-G176-J176+S176,IF($C176="","",IF($D176="","",E176-G176-J176+$S176)))))))),"")</f>
        <v/>
      </c>
      <c r="N176" s="241"/>
      <c r="O176" s="242"/>
      <c r="P176" s="248"/>
      <c r="Q176" s="249"/>
      <c r="R176" s="249"/>
      <c r="S176" s="250"/>
      <c r="T176" s="252"/>
      <c r="U176" s="253"/>
      <c r="V176" s="214" t="str">
        <f t="shared" si="11"/>
        <v/>
      </c>
    </row>
    <row r="177" spans="1:22" ht="19.899999999999999" customHeight="1">
      <c r="A177" s="230"/>
      <c r="B177" s="231"/>
      <c r="C177" s="232"/>
      <c r="D177" s="233"/>
      <c r="E177" s="247" t="str">
        <f ca="1">IFERROR(IF(A177="１０％対象計",SUMIFS($E$9:E176,$N$9:N176,""),IF(A177="非課税・不課税取引計",SUMIFS($E$9:E176,$N$9:N176,"非・不")+P177,IF(A177="8％(軽減)対象計",SUMIFS($E$9:E176,$N$9:N176,"※")+P177,IF(AND(A177="小計",COUNTIF($A$9:A176,"小計")&lt;1),SUM($E$9:E176)+P177,IF(AND(A177="小計",COUNTIF($A$9:A176,"小計")&gt;=1),SUM(OFFSET($E$8,LARGE($V$9:V176,1)+1,0,LARGE($V$9:V177,1)-LARGE($V$9:V176,1)-1,1))+P177,IF(A177="8％対象計",SUMIFS($E$9:E176,$N$9:N176,"")+P177-SUMIFS($E$9:E176,$A$9:A176,"非課税・不課税取引計")-SUMIFS($E$9:E176,$A$9:A176,"小計")-SUMIFS($E$9:E176,$A$9:A176,"8％消費税計")-SUMIFS($E$9:E176,$A$9:A176,"8％対象計")-SUMIFS($E$9:E176,$A$9:A176,"8％(軽減)消費税計")-SUMIFS($E$9:E176,$A$9:A176,"8％(軽減)対象計"),IF(A177="8％消費税計",ROUND(SUMIFS($E$9:E176,$A$9:A176,"8％(軽減)対象計")/COUNTIF($A$9:A176,"8％(軽減)対象計")*0.08,0)+P177,IF(A177="8％消費税計",ROUND(SUMIFS($E$9:E176,$A$9:A176,"8％対象計")/COUNTIF($A$9:A176,"8％対象計")*0.08,0)+P177,IF(AND(A177="値引き",C177="",D177=""),0+P177,IF(C177="","",IF(D177="","",ROUND(C177*D177,0)+P177))))))))))),"")</f>
        <v/>
      </c>
      <c r="F177" s="235"/>
      <c r="G177" s="236" t="str">
        <f ca="1">IFERROR(IF($A177="非課税・不課税取引計",SUMIFS(G$9:G176,$N$9:$N176,"非・不")+$Q177,IF(AND(A177="小計",COUNTIF($A$9:A176,"小計")&lt;1),SUM($G$9:G176)+Q177,IF(AND(A177="小計",COUNTIF($A$9:A176,"小計")&gt;=1),SUM(OFFSET($G$8,LARGE($V$9:V176,1)+1,0,LARGE($V$9:V177,1)-LARGE($V$9:V176,1)-1,1))+Q177,IF($A177="１０％対象計",SUMIFS(G$9:G176,$N$9:$N176,"")+$Q177-SUMIFS(G$9:G176,$A$9:$A176,"非課税・不課税取引計")-SUMIFS(G$9:G176,$A$9:$A176,"小計")-SUMIFS(G$9:G176,$A$9:$A176,"１０％消費税計")-SUMIFS(G$9:G176,$A$9:$A176,"１０％対象計"),IF($A177="１０％消費税計",ROUND(SUMIFS(G$9:G176,$A$9:$A176,"１０％対象計")/COUNTIF($A$9:$A176,"１０％対象計")*0.1,0)+$Q177,IF(A177="値引き",T177,IF($C177="","",IF($D177="","",ROUND(F177*$D177,0)+$Q177)))))))),"")</f>
        <v/>
      </c>
      <c r="H177" s="237" t="str">
        <f t="shared" si="8"/>
        <v/>
      </c>
      <c r="I177" s="235"/>
      <c r="J177" s="238" t="str">
        <f ca="1">IFERROR(IF($A177="非課税・不課税取引計",SUMIFS(J$9:J176,$N$9:$N176,"非・不")+$R177,IF(AND(A177="小計",COUNTIF($A$9:A176,"小計")&lt;1),SUM($J$9:J176)+R177,IF(AND(A177="小計",COUNTIF($A$9:A176,"小計")&gt;=1),SUM(OFFSET($J$8,LARGE($V$9:V176,1)+1,0,LARGE($V$9:V177,1)-LARGE($V$9:V176,1)-1,1))+R177,IF($A177="１０％対象計",SUMIFS(J$9:J176,$N$9:$N176,"")+$R177-SUMIFS(J$9:J176,$A$9:$A176,"非課税・不課税取引計")-SUMIFS(J$9:J176,$A$9:$A176,"小計")-SUMIFS(J$9:J176,$A$9:$A176,"１０％消費税計")-SUMIFS(J$9:J176,$A$9:$A176,"１０％対象計"),IF($A177="１０％消費税計",ROUND(SUMIFS(J$9:J176,$A$9:$A176,"１０％対象計")/COUNTIF($A$9:$A176,"１０％対象計")*0.1,0)+$R177,IF(A177="値引き",U177,IF($C177="","",IF($D177="","",ROUND(I177*$D177,0)+$R177)))))))),"")</f>
        <v/>
      </c>
      <c r="K177" s="239" t="str">
        <f t="shared" si="9"/>
        <v/>
      </c>
      <c r="L177" s="240" t="str">
        <f t="shared" si="10"/>
        <v/>
      </c>
      <c r="M177" s="234" t="str">
        <f ca="1">IFERROR(IF($A177="非課税・不課税取引計",SUMIFS(M$9:M176,$N$9:$N176,"非・不")+$S177,IF(AND(A177="小計",COUNTIF($A$9:A176,"小計")&lt;1),SUM($M$9:M176)+S177,IF(AND(A177="小計",COUNTIF($A$9:A176,"小計")&gt;=1),SUM(OFFSET($M$8,LARGE($V$9:V176,1)+1,0,LARGE($V$9:V177,1)-LARGE($V$9:V176,1)-1,1))+S177,IF($A177="１０％対象計",SUMIFS(M$9:M176,$N$9:$N176,"")+$S177-SUMIFS(M$9:M176,$A$9:$A176,"非課税・不課税取引計")-SUMIFS(M$9:M176,$A$9:$A176,"小計")-SUMIFS(M$9:M176,$A$9:$A176,"１０％消費税計")-SUMIFS(M$9:M176,$A$9:$A176,"１０％対象計"),IF($A177="１０％消費税計",ROUND(SUMIFS(M$9:M176,$A$9:$A176,"１０％対象計")/COUNTIF($A$9:$A176,"１０％対象計")*0.1,0)+$S177,IF(A177="値引き",E177-G177-J177+S177,IF($C177="","",IF($D177="","",E177-G177-J177+$S177)))))))),"")</f>
        <v/>
      </c>
      <c r="N177" s="241"/>
      <c r="O177" s="242"/>
      <c r="P177" s="248"/>
      <c r="Q177" s="249"/>
      <c r="R177" s="249"/>
      <c r="S177" s="250"/>
      <c r="T177" s="252"/>
      <c r="U177" s="253"/>
      <c r="V177" s="214" t="str">
        <f t="shared" si="11"/>
        <v/>
      </c>
    </row>
    <row r="178" spans="1:22" ht="19.899999999999999" customHeight="1">
      <c r="A178" s="230"/>
      <c r="B178" s="231"/>
      <c r="C178" s="232"/>
      <c r="D178" s="233"/>
      <c r="E178" s="247" t="str">
        <f ca="1">IFERROR(IF(A178="１０％対象計",SUMIFS($E$9:E177,$N$9:N177,""),IF(A178="非課税・不課税取引計",SUMIFS($E$9:E177,$N$9:N177,"非・不")+P178,IF(A178="8％(軽減)対象計",SUMIFS($E$9:E177,$N$9:N177,"※")+P178,IF(AND(A178="小計",COUNTIF($A$9:A177,"小計")&lt;1),SUM($E$9:E177)+P178,IF(AND(A178="小計",COUNTIF($A$9:A177,"小計")&gt;=1),SUM(OFFSET($E$8,LARGE($V$9:V177,1)+1,0,LARGE($V$9:V178,1)-LARGE($V$9:V177,1)-1,1))+P178,IF(A178="8％対象計",SUMIFS($E$9:E177,$N$9:N177,"")+P178-SUMIFS($E$9:E177,$A$9:A177,"非課税・不課税取引計")-SUMIFS($E$9:E177,$A$9:A177,"小計")-SUMIFS($E$9:E177,$A$9:A177,"8％消費税計")-SUMIFS($E$9:E177,$A$9:A177,"8％対象計")-SUMIFS($E$9:E177,$A$9:A177,"8％(軽減)消費税計")-SUMIFS($E$9:E177,$A$9:A177,"8％(軽減)対象計"),IF(A178="8％消費税計",ROUND(SUMIFS($E$9:E177,$A$9:A177,"8％(軽減)対象計")/COUNTIF($A$9:A177,"8％(軽減)対象計")*0.08,0)+P178,IF(A178="8％消費税計",ROUND(SUMIFS($E$9:E177,$A$9:A177,"8％対象計")/COUNTIF($A$9:A177,"8％対象計")*0.08,0)+P178,IF(AND(A178="値引き",C178="",D178=""),0+P178,IF(C178="","",IF(D178="","",ROUND(C178*D178,0)+P178))))))))))),"")</f>
        <v/>
      </c>
      <c r="F178" s="235"/>
      <c r="G178" s="236" t="str">
        <f ca="1">IFERROR(IF($A178="非課税・不課税取引計",SUMIFS(G$9:G177,$N$9:$N177,"非・不")+$Q178,IF(AND(A178="小計",COUNTIF($A$9:A177,"小計")&lt;1),SUM($G$9:G177)+Q178,IF(AND(A178="小計",COUNTIF($A$9:A177,"小計")&gt;=1),SUM(OFFSET($G$8,LARGE($V$9:V177,1)+1,0,LARGE($V$9:V178,1)-LARGE($V$9:V177,1)-1,1))+Q178,IF($A178="１０％対象計",SUMIFS(G$9:G177,$N$9:$N177,"")+$Q178-SUMIFS(G$9:G177,$A$9:$A177,"非課税・不課税取引計")-SUMIFS(G$9:G177,$A$9:$A177,"小計")-SUMIFS(G$9:G177,$A$9:$A177,"１０％消費税計")-SUMIFS(G$9:G177,$A$9:$A177,"１０％対象計"),IF($A178="１０％消費税計",ROUND(SUMIFS(G$9:G177,$A$9:$A177,"１０％対象計")/COUNTIF($A$9:$A177,"１０％対象計")*0.1,0)+$Q178,IF(A178="値引き",T178,IF($C178="","",IF($D178="","",ROUND(F178*$D178,0)+$Q178)))))))),"")</f>
        <v/>
      </c>
      <c r="H178" s="237" t="str">
        <f t="shared" si="8"/>
        <v/>
      </c>
      <c r="I178" s="235"/>
      <c r="J178" s="238" t="str">
        <f ca="1">IFERROR(IF($A178="非課税・不課税取引計",SUMIFS(J$9:J177,$N$9:$N177,"非・不")+$R178,IF(AND(A178="小計",COUNTIF($A$9:A177,"小計")&lt;1),SUM($J$9:J177)+R178,IF(AND(A178="小計",COUNTIF($A$9:A177,"小計")&gt;=1),SUM(OFFSET($J$8,LARGE($V$9:V177,1)+1,0,LARGE($V$9:V178,1)-LARGE($V$9:V177,1)-1,1))+R178,IF($A178="１０％対象計",SUMIFS(J$9:J177,$N$9:$N177,"")+$R178-SUMIFS(J$9:J177,$A$9:$A177,"非課税・不課税取引計")-SUMIFS(J$9:J177,$A$9:$A177,"小計")-SUMIFS(J$9:J177,$A$9:$A177,"１０％消費税計")-SUMIFS(J$9:J177,$A$9:$A177,"１０％対象計"),IF($A178="１０％消費税計",ROUND(SUMIFS(J$9:J177,$A$9:$A177,"１０％対象計")/COUNTIF($A$9:$A177,"１０％対象計")*0.1,0)+$R178,IF(A178="値引き",U178,IF($C178="","",IF($D178="","",ROUND(I178*$D178,0)+$R178)))))))),"")</f>
        <v/>
      </c>
      <c r="K178" s="239" t="str">
        <f t="shared" si="9"/>
        <v/>
      </c>
      <c r="L178" s="240" t="str">
        <f t="shared" si="10"/>
        <v/>
      </c>
      <c r="M178" s="234" t="str">
        <f ca="1">IFERROR(IF($A178="非課税・不課税取引計",SUMIFS(M$9:M177,$N$9:$N177,"非・不")+$S178,IF(AND(A178="小計",COUNTIF($A$9:A177,"小計")&lt;1),SUM($M$9:M177)+S178,IF(AND(A178="小計",COUNTIF($A$9:A177,"小計")&gt;=1),SUM(OFFSET($M$8,LARGE($V$9:V177,1)+1,0,LARGE($V$9:V178,1)-LARGE($V$9:V177,1)-1,1))+S178,IF($A178="１０％対象計",SUMIFS(M$9:M177,$N$9:$N177,"")+$S178-SUMIFS(M$9:M177,$A$9:$A177,"非課税・不課税取引計")-SUMIFS(M$9:M177,$A$9:$A177,"小計")-SUMIFS(M$9:M177,$A$9:$A177,"１０％消費税計")-SUMIFS(M$9:M177,$A$9:$A177,"１０％対象計"),IF($A178="１０％消費税計",ROUND(SUMIFS(M$9:M177,$A$9:$A177,"１０％対象計")/COUNTIF($A$9:$A177,"１０％対象計")*0.1,0)+$S178,IF(A178="値引き",E178-G178-J178+S178,IF($C178="","",IF($D178="","",E178-G178-J178+$S178)))))))),"")</f>
        <v/>
      </c>
      <c r="N178" s="241"/>
      <c r="O178" s="242"/>
      <c r="P178" s="248"/>
      <c r="Q178" s="249"/>
      <c r="R178" s="249"/>
      <c r="S178" s="250"/>
      <c r="T178" s="252"/>
      <c r="U178" s="253"/>
      <c r="V178" s="214" t="str">
        <f t="shared" si="11"/>
        <v/>
      </c>
    </row>
    <row r="179" spans="1:22" ht="19.899999999999999" customHeight="1">
      <c r="A179" s="230"/>
      <c r="B179" s="231"/>
      <c r="C179" s="232"/>
      <c r="D179" s="233"/>
      <c r="E179" s="247" t="str">
        <f ca="1">IFERROR(IF(A179="１０％対象計",SUMIFS($E$9:E178,$N$9:N178,""),IF(A179="非課税・不課税取引計",SUMIFS($E$9:E178,$N$9:N178,"非・不")+P179,IF(A179="8％(軽減)対象計",SUMIFS($E$9:E178,$N$9:N178,"※")+P179,IF(AND(A179="小計",COUNTIF($A$9:A178,"小計")&lt;1),SUM($E$9:E178)+P179,IF(AND(A179="小計",COUNTIF($A$9:A178,"小計")&gt;=1),SUM(OFFSET($E$8,LARGE($V$9:V178,1)+1,0,LARGE($V$9:V179,1)-LARGE($V$9:V178,1)-1,1))+P179,IF(A179="8％対象計",SUMIFS($E$9:E178,$N$9:N178,"")+P179-SUMIFS($E$9:E178,$A$9:A178,"非課税・不課税取引計")-SUMIFS($E$9:E178,$A$9:A178,"小計")-SUMIFS($E$9:E178,$A$9:A178,"8％消費税計")-SUMIFS($E$9:E178,$A$9:A178,"8％対象計")-SUMIFS($E$9:E178,$A$9:A178,"8％(軽減)消費税計")-SUMIFS($E$9:E178,$A$9:A178,"8％(軽減)対象計"),IF(A179="8％消費税計",ROUND(SUMIFS($E$9:E178,$A$9:A178,"8％(軽減)対象計")/COUNTIF($A$9:A178,"8％(軽減)対象計")*0.08,0)+P179,IF(A179="8％消費税計",ROUND(SUMIFS($E$9:E178,$A$9:A178,"8％対象計")/COUNTIF($A$9:A178,"8％対象計")*0.08,0)+P179,IF(AND(A179="値引き",C179="",D179=""),0+P179,IF(C179="","",IF(D179="","",ROUND(C179*D179,0)+P179))))))))))),"")</f>
        <v/>
      </c>
      <c r="F179" s="235"/>
      <c r="G179" s="236" t="str">
        <f ca="1">IFERROR(IF($A179="非課税・不課税取引計",SUMIFS(G$9:G178,$N$9:$N178,"非・不")+$Q179,IF(AND(A179="小計",COUNTIF($A$9:A178,"小計")&lt;1),SUM($G$9:G178)+Q179,IF(AND(A179="小計",COUNTIF($A$9:A178,"小計")&gt;=1),SUM(OFFSET($G$8,LARGE($V$9:V178,1)+1,0,LARGE($V$9:V179,1)-LARGE($V$9:V178,1)-1,1))+Q179,IF($A179="１０％対象計",SUMIFS(G$9:G178,$N$9:$N178,"")+$Q179-SUMIFS(G$9:G178,$A$9:$A178,"非課税・不課税取引計")-SUMIFS(G$9:G178,$A$9:$A178,"小計")-SUMIFS(G$9:G178,$A$9:$A178,"１０％消費税計")-SUMIFS(G$9:G178,$A$9:$A178,"１０％対象計"),IF($A179="１０％消費税計",ROUND(SUMIFS(G$9:G178,$A$9:$A178,"１０％対象計")/COUNTIF($A$9:$A178,"１０％対象計")*0.1,0)+$Q179,IF(A179="値引き",T179,IF($C179="","",IF($D179="","",ROUND(F179*$D179,0)+$Q179)))))))),"")</f>
        <v/>
      </c>
      <c r="H179" s="237" t="str">
        <f t="shared" si="8"/>
        <v/>
      </c>
      <c r="I179" s="235"/>
      <c r="J179" s="238" t="str">
        <f ca="1">IFERROR(IF($A179="非課税・不課税取引計",SUMIFS(J$9:J178,$N$9:$N178,"非・不")+$R179,IF(AND(A179="小計",COUNTIF($A$9:A178,"小計")&lt;1),SUM($J$9:J178)+R179,IF(AND(A179="小計",COUNTIF($A$9:A178,"小計")&gt;=1),SUM(OFFSET($J$8,LARGE($V$9:V178,1)+1,0,LARGE($V$9:V179,1)-LARGE($V$9:V178,1)-1,1))+R179,IF($A179="１０％対象計",SUMIFS(J$9:J178,$N$9:$N178,"")+$R179-SUMIFS(J$9:J178,$A$9:$A178,"非課税・不課税取引計")-SUMIFS(J$9:J178,$A$9:$A178,"小計")-SUMIFS(J$9:J178,$A$9:$A178,"１０％消費税計")-SUMIFS(J$9:J178,$A$9:$A178,"１０％対象計"),IF($A179="１０％消費税計",ROUND(SUMIFS(J$9:J178,$A$9:$A178,"１０％対象計")/COUNTIF($A$9:$A178,"１０％対象計")*0.1,0)+$R179,IF(A179="値引き",U179,IF($C179="","",IF($D179="","",ROUND(I179*$D179,0)+$R179)))))))),"")</f>
        <v/>
      </c>
      <c r="K179" s="239" t="str">
        <f t="shared" si="9"/>
        <v/>
      </c>
      <c r="L179" s="240" t="str">
        <f t="shared" si="10"/>
        <v/>
      </c>
      <c r="M179" s="234" t="str">
        <f ca="1">IFERROR(IF($A179="非課税・不課税取引計",SUMIFS(M$9:M178,$N$9:$N178,"非・不")+$S179,IF(AND(A179="小計",COUNTIF($A$9:A178,"小計")&lt;1),SUM($M$9:M178)+S179,IF(AND(A179="小計",COUNTIF($A$9:A178,"小計")&gt;=1),SUM(OFFSET($M$8,LARGE($V$9:V178,1)+1,0,LARGE($V$9:V179,1)-LARGE($V$9:V178,1)-1,1))+S179,IF($A179="１０％対象計",SUMIFS(M$9:M178,$N$9:$N178,"")+$S179-SUMIFS(M$9:M178,$A$9:$A178,"非課税・不課税取引計")-SUMIFS(M$9:M178,$A$9:$A178,"小計")-SUMIFS(M$9:M178,$A$9:$A178,"１０％消費税計")-SUMIFS(M$9:M178,$A$9:$A178,"１０％対象計"),IF($A179="１０％消費税計",ROUND(SUMIFS(M$9:M178,$A$9:$A178,"１０％対象計")/COUNTIF($A$9:$A178,"１０％対象計")*0.1,0)+$S179,IF(A179="値引き",E179-G179-J179+S179,IF($C179="","",IF($D179="","",E179-G179-J179+$S179)))))))),"")</f>
        <v/>
      </c>
      <c r="N179" s="241"/>
      <c r="O179" s="242"/>
      <c r="P179" s="248"/>
      <c r="Q179" s="249"/>
      <c r="R179" s="249"/>
      <c r="S179" s="250"/>
      <c r="T179" s="252"/>
      <c r="U179" s="253"/>
      <c r="V179" s="214" t="str">
        <f t="shared" si="11"/>
        <v/>
      </c>
    </row>
    <row r="180" spans="1:22" ht="19.899999999999999" customHeight="1">
      <c r="A180" s="230"/>
      <c r="B180" s="231"/>
      <c r="C180" s="232"/>
      <c r="D180" s="233"/>
      <c r="E180" s="247" t="str">
        <f ca="1">IFERROR(IF(A180="１０％対象計",SUMIFS($E$9:E179,$N$9:N179,""),IF(A180="非課税・不課税取引計",SUMIFS($E$9:E179,$N$9:N179,"非・不")+P180,IF(A180="8％(軽減)対象計",SUMIFS($E$9:E179,$N$9:N179,"※")+P180,IF(AND(A180="小計",COUNTIF($A$9:A179,"小計")&lt;1),SUM($E$9:E179)+P180,IF(AND(A180="小計",COUNTIF($A$9:A179,"小計")&gt;=1),SUM(OFFSET($E$8,LARGE($V$9:V179,1)+1,0,LARGE($V$9:V180,1)-LARGE($V$9:V179,1)-1,1))+P180,IF(A180="8％対象計",SUMIFS($E$9:E179,$N$9:N179,"")+P180-SUMIFS($E$9:E179,$A$9:A179,"非課税・不課税取引計")-SUMIFS($E$9:E179,$A$9:A179,"小計")-SUMIFS($E$9:E179,$A$9:A179,"8％消費税計")-SUMIFS($E$9:E179,$A$9:A179,"8％対象計")-SUMIFS($E$9:E179,$A$9:A179,"8％(軽減)消費税計")-SUMIFS($E$9:E179,$A$9:A179,"8％(軽減)対象計"),IF(A180="8％消費税計",ROUND(SUMIFS($E$9:E179,$A$9:A179,"8％(軽減)対象計")/COUNTIF($A$9:A179,"8％(軽減)対象計")*0.08,0)+P180,IF(A180="8％消費税計",ROUND(SUMIFS($E$9:E179,$A$9:A179,"8％対象計")/COUNTIF($A$9:A179,"8％対象計")*0.08,0)+P180,IF(AND(A180="値引き",C180="",D180=""),0+P180,IF(C180="","",IF(D180="","",ROUND(C180*D180,0)+P180))))))))))),"")</f>
        <v/>
      </c>
      <c r="F180" s="235"/>
      <c r="G180" s="236" t="str">
        <f ca="1">IFERROR(IF($A180="非課税・不課税取引計",SUMIFS(G$9:G179,$N$9:$N179,"非・不")+$Q180,IF(AND(A180="小計",COUNTIF($A$9:A179,"小計")&lt;1),SUM($G$9:G179)+Q180,IF(AND(A180="小計",COUNTIF($A$9:A179,"小計")&gt;=1),SUM(OFFSET($G$8,LARGE($V$9:V179,1)+1,0,LARGE($V$9:V180,1)-LARGE($V$9:V179,1)-1,1))+Q180,IF($A180="１０％対象計",SUMIFS(G$9:G179,$N$9:$N179,"")+$Q180-SUMIFS(G$9:G179,$A$9:$A179,"非課税・不課税取引計")-SUMIFS(G$9:G179,$A$9:$A179,"小計")-SUMIFS(G$9:G179,$A$9:$A179,"１０％消費税計")-SUMIFS(G$9:G179,$A$9:$A179,"１０％対象計"),IF($A180="１０％消費税計",ROUND(SUMIFS(G$9:G179,$A$9:$A179,"１０％対象計")/COUNTIF($A$9:$A179,"１０％対象計")*0.1,0)+$Q180,IF(A180="値引き",T180,IF($C180="","",IF($D180="","",ROUND(F180*$D180,0)+$Q180)))))))),"")</f>
        <v/>
      </c>
      <c r="H180" s="237" t="str">
        <f t="shared" si="8"/>
        <v/>
      </c>
      <c r="I180" s="235"/>
      <c r="J180" s="238" t="str">
        <f ca="1">IFERROR(IF($A180="非課税・不課税取引計",SUMIFS(J$9:J179,$N$9:$N179,"非・不")+$R180,IF(AND(A180="小計",COUNTIF($A$9:A179,"小計")&lt;1),SUM($J$9:J179)+R180,IF(AND(A180="小計",COUNTIF($A$9:A179,"小計")&gt;=1),SUM(OFFSET($J$8,LARGE($V$9:V179,1)+1,0,LARGE($V$9:V180,1)-LARGE($V$9:V179,1)-1,1))+R180,IF($A180="１０％対象計",SUMIFS(J$9:J179,$N$9:$N179,"")+$R180-SUMIFS(J$9:J179,$A$9:$A179,"非課税・不課税取引計")-SUMIFS(J$9:J179,$A$9:$A179,"小計")-SUMIFS(J$9:J179,$A$9:$A179,"１０％消費税計")-SUMIFS(J$9:J179,$A$9:$A179,"１０％対象計"),IF($A180="１０％消費税計",ROUND(SUMIFS(J$9:J179,$A$9:$A179,"１０％対象計")/COUNTIF($A$9:$A179,"１０％対象計")*0.1,0)+$R180,IF(A180="値引き",U180,IF($C180="","",IF($D180="","",ROUND(I180*$D180,0)+$R180)))))))),"")</f>
        <v/>
      </c>
      <c r="K180" s="239" t="str">
        <f t="shared" si="9"/>
        <v/>
      </c>
      <c r="L180" s="240" t="str">
        <f t="shared" si="10"/>
        <v/>
      </c>
      <c r="M180" s="234" t="str">
        <f ca="1">IFERROR(IF($A180="非課税・不課税取引計",SUMIFS(M$9:M179,$N$9:$N179,"非・不")+$S180,IF(AND(A180="小計",COUNTIF($A$9:A179,"小計")&lt;1),SUM($M$9:M179)+S180,IF(AND(A180="小計",COUNTIF($A$9:A179,"小計")&gt;=1),SUM(OFFSET($M$8,LARGE($V$9:V179,1)+1,0,LARGE($V$9:V180,1)-LARGE($V$9:V179,1)-1,1))+S180,IF($A180="１０％対象計",SUMIFS(M$9:M179,$N$9:$N179,"")+$S180-SUMIFS(M$9:M179,$A$9:$A179,"非課税・不課税取引計")-SUMIFS(M$9:M179,$A$9:$A179,"小計")-SUMIFS(M$9:M179,$A$9:$A179,"１０％消費税計")-SUMIFS(M$9:M179,$A$9:$A179,"１０％対象計"),IF($A180="１０％消費税計",ROUND(SUMIFS(M$9:M179,$A$9:$A179,"１０％対象計")/COUNTIF($A$9:$A179,"１０％対象計")*0.1,0)+$S180,IF(A180="値引き",E180-G180-J180+S180,IF($C180="","",IF($D180="","",E180-G180-J180+$S180)))))))),"")</f>
        <v/>
      </c>
      <c r="N180" s="241"/>
      <c r="O180" s="242"/>
      <c r="P180" s="248"/>
      <c r="Q180" s="249"/>
      <c r="R180" s="249"/>
      <c r="S180" s="250"/>
      <c r="T180" s="252"/>
      <c r="U180" s="253"/>
      <c r="V180" s="214" t="str">
        <f t="shared" si="11"/>
        <v/>
      </c>
    </row>
    <row r="181" spans="1:22" ht="19.899999999999999" customHeight="1">
      <c r="A181" s="230"/>
      <c r="B181" s="231"/>
      <c r="C181" s="232"/>
      <c r="D181" s="233"/>
      <c r="E181" s="247" t="str">
        <f ca="1">IFERROR(IF(A181="１０％対象計",SUMIFS($E$9:E180,$N$9:N180,""),IF(A181="非課税・不課税取引計",SUMIFS($E$9:E180,$N$9:N180,"非・不")+P181,IF(A181="8％(軽減)対象計",SUMIFS($E$9:E180,$N$9:N180,"※")+P181,IF(AND(A181="小計",COUNTIF($A$9:A180,"小計")&lt;1),SUM($E$9:E180)+P181,IF(AND(A181="小計",COUNTIF($A$9:A180,"小計")&gt;=1),SUM(OFFSET($E$8,LARGE($V$9:V180,1)+1,0,LARGE($V$9:V181,1)-LARGE($V$9:V180,1)-1,1))+P181,IF(A181="8％対象計",SUMIFS($E$9:E180,$N$9:N180,"")+P181-SUMIFS($E$9:E180,$A$9:A180,"非課税・不課税取引計")-SUMIFS($E$9:E180,$A$9:A180,"小計")-SUMIFS($E$9:E180,$A$9:A180,"8％消費税計")-SUMIFS($E$9:E180,$A$9:A180,"8％対象計")-SUMIFS($E$9:E180,$A$9:A180,"8％(軽減)消費税計")-SUMIFS($E$9:E180,$A$9:A180,"8％(軽減)対象計"),IF(A181="8％消費税計",ROUND(SUMIFS($E$9:E180,$A$9:A180,"8％(軽減)対象計")/COUNTIF($A$9:A180,"8％(軽減)対象計")*0.08,0)+P181,IF(A181="8％消費税計",ROUND(SUMIFS($E$9:E180,$A$9:A180,"8％対象計")/COUNTIF($A$9:A180,"8％対象計")*0.08,0)+P181,IF(AND(A181="値引き",C181="",D181=""),0+P181,IF(C181="","",IF(D181="","",ROUND(C181*D181,0)+P181))))))))))),"")</f>
        <v/>
      </c>
      <c r="F181" s="235"/>
      <c r="G181" s="236" t="str">
        <f ca="1">IFERROR(IF($A181="非課税・不課税取引計",SUMIFS(G$9:G180,$N$9:$N180,"非・不")+$Q181,IF(AND(A181="小計",COUNTIF($A$9:A180,"小計")&lt;1),SUM($G$9:G180)+Q181,IF(AND(A181="小計",COUNTIF($A$9:A180,"小計")&gt;=1),SUM(OFFSET($G$8,LARGE($V$9:V180,1)+1,0,LARGE($V$9:V181,1)-LARGE($V$9:V180,1)-1,1))+Q181,IF($A181="１０％対象計",SUMIFS(G$9:G180,$N$9:$N180,"")+$Q181-SUMIFS(G$9:G180,$A$9:$A180,"非課税・不課税取引計")-SUMIFS(G$9:G180,$A$9:$A180,"小計")-SUMIFS(G$9:G180,$A$9:$A180,"１０％消費税計")-SUMIFS(G$9:G180,$A$9:$A180,"１０％対象計"),IF($A181="１０％消費税計",ROUND(SUMIFS(G$9:G180,$A$9:$A180,"１０％対象計")/COUNTIF($A$9:$A180,"１０％対象計")*0.1,0)+$Q181,IF(A181="値引き",T181,IF($C181="","",IF($D181="","",ROUND(F181*$D181,0)+$Q181)))))))),"")</f>
        <v/>
      </c>
      <c r="H181" s="237" t="str">
        <f t="shared" si="8"/>
        <v/>
      </c>
      <c r="I181" s="235"/>
      <c r="J181" s="238" t="str">
        <f ca="1">IFERROR(IF($A181="非課税・不課税取引計",SUMIFS(J$9:J180,$N$9:$N180,"非・不")+$R181,IF(AND(A181="小計",COUNTIF($A$9:A180,"小計")&lt;1),SUM($J$9:J180)+R181,IF(AND(A181="小計",COUNTIF($A$9:A180,"小計")&gt;=1),SUM(OFFSET($J$8,LARGE($V$9:V180,1)+1,0,LARGE($V$9:V181,1)-LARGE($V$9:V180,1)-1,1))+R181,IF($A181="１０％対象計",SUMIFS(J$9:J180,$N$9:$N180,"")+$R181-SUMIFS(J$9:J180,$A$9:$A180,"非課税・不課税取引計")-SUMIFS(J$9:J180,$A$9:$A180,"小計")-SUMIFS(J$9:J180,$A$9:$A180,"１０％消費税計")-SUMIFS(J$9:J180,$A$9:$A180,"１０％対象計"),IF($A181="１０％消費税計",ROUND(SUMIFS(J$9:J180,$A$9:$A180,"１０％対象計")/COUNTIF($A$9:$A180,"１０％対象計")*0.1,0)+$R181,IF(A181="値引き",U181,IF($C181="","",IF($D181="","",ROUND(I181*$D181,0)+$R181)))))))),"")</f>
        <v/>
      </c>
      <c r="K181" s="239" t="str">
        <f t="shared" si="9"/>
        <v/>
      </c>
      <c r="L181" s="240" t="str">
        <f t="shared" si="10"/>
        <v/>
      </c>
      <c r="M181" s="234" t="str">
        <f ca="1">IFERROR(IF($A181="非課税・不課税取引計",SUMIFS(M$9:M180,$N$9:$N180,"非・不")+$S181,IF(AND(A181="小計",COUNTIF($A$9:A180,"小計")&lt;1),SUM($M$9:M180)+S181,IF(AND(A181="小計",COUNTIF($A$9:A180,"小計")&gt;=1),SUM(OFFSET($M$8,LARGE($V$9:V180,1)+1,0,LARGE($V$9:V181,1)-LARGE($V$9:V180,1)-1,1))+S181,IF($A181="１０％対象計",SUMIFS(M$9:M180,$N$9:$N180,"")+$S181-SUMIFS(M$9:M180,$A$9:$A180,"非課税・不課税取引計")-SUMIFS(M$9:M180,$A$9:$A180,"小計")-SUMIFS(M$9:M180,$A$9:$A180,"１０％消費税計")-SUMIFS(M$9:M180,$A$9:$A180,"１０％対象計"),IF($A181="１０％消費税計",ROUND(SUMIFS(M$9:M180,$A$9:$A180,"１０％対象計")/COUNTIF($A$9:$A180,"１０％対象計")*0.1,0)+$S181,IF(A181="値引き",E181-G181-J181+S181,IF($C181="","",IF($D181="","",E181-G181-J181+$S181)))))))),"")</f>
        <v/>
      </c>
      <c r="N181" s="241"/>
      <c r="O181" s="242"/>
      <c r="P181" s="248"/>
      <c r="Q181" s="249"/>
      <c r="R181" s="249"/>
      <c r="S181" s="250"/>
      <c r="T181" s="252"/>
      <c r="U181" s="253"/>
      <c r="V181" s="214" t="str">
        <f t="shared" si="11"/>
        <v/>
      </c>
    </row>
    <row r="182" spans="1:22" ht="19.899999999999999" customHeight="1">
      <c r="A182" s="230"/>
      <c r="B182" s="231"/>
      <c r="C182" s="232"/>
      <c r="D182" s="233"/>
      <c r="E182" s="247" t="str">
        <f ca="1">IFERROR(IF(A182="１０％対象計",SUMIFS($E$9:E181,$N$9:N181,""),IF(A182="非課税・不課税取引計",SUMIFS($E$9:E181,$N$9:N181,"非・不")+P182,IF(A182="8％(軽減)対象計",SUMIFS($E$9:E181,$N$9:N181,"※")+P182,IF(AND(A182="小計",COUNTIF($A$9:A181,"小計")&lt;1),SUM($E$9:E181)+P182,IF(AND(A182="小計",COUNTIF($A$9:A181,"小計")&gt;=1),SUM(OFFSET($E$8,LARGE($V$9:V181,1)+1,0,LARGE($V$9:V182,1)-LARGE($V$9:V181,1)-1,1))+P182,IF(A182="8％対象計",SUMIFS($E$9:E181,$N$9:N181,"")+P182-SUMIFS($E$9:E181,$A$9:A181,"非課税・不課税取引計")-SUMIFS($E$9:E181,$A$9:A181,"小計")-SUMIFS($E$9:E181,$A$9:A181,"8％消費税計")-SUMIFS($E$9:E181,$A$9:A181,"8％対象計")-SUMIFS($E$9:E181,$A$9:A181,"8％(軽減)消費税計")-SUMIFS($E$9:E181,$A$9:A181,"8％(軽減)対象計"),IF(A182="8％消費税計",ROUND(SUMIFS($E$9:E181,$A$9:A181,"8％(軽減)対象計")/COUNTIF($A$9:A181,"8％(軽減)対象計")*0.08,0)+P182,IF(A182="8％消費税計",ROUND(SUMIFS($E$9:E181,$A$9:A181,"8％対象計")/COUNTIF($A$9:A181,"8％対象計")*0.08,0)+P182,IF(AND(A182="値引き",C182="",D182=""),0+P182,IF(C182="","",IF(D182="","",ROUND(C182*D182,0)+P182))))))))))),"")</f>
        <v/>
      </c>
      <c r="F182" s="235"/>
      <c r="G182" s="236" t="str">
        <f ca="1">IFERROR(IF($A182="非課税・不課税取引計",SUMIFS(G$9:G181,$N$9:$N181,"非・不")+$Q182,IF(AND(A182="小計",COUNTIF($A$9:A181,"小計")&lt;1),SUM($G$9:G181)+Q182,IF(AND(A182="小計",COUNTIF($A$9:A181,"小計")&gt;=1),SUM(OFFSET($G$8,LARGE($V$9:V181,1)+1,0,LARGE($V$9:V182,1)-LARGE($V$9:V181,1)-1,1))+Q182,IF($A182="１０％対象計",SUMIFS(G$9:G181,$N$9:$N181,"")+$Q182-SUMIFS(G$9:G181,$A$9:$A181,"非課税・不課税取引計")-SUMIFS(G$9:G181,$A$9:$A181,"小計")-SUMIFS(G$9:G181,$A$9:$A181,"１０％消費税計")-SUMIFS(G$9:G181,$A$9:$A181,"１０％対象計"),IF($A182="１０％消費税計",ROUND(SUMIFS(G$9:G181,$A$9:$A181,"１０％対象計")/COUNTIF($A$9:$A181,"１０％対象計")*0.1,0)+$Q182,IF(A182="値引き",T182,IF($C182="","",IF($D182="","",ROUND(F182*$D182,0)+$Q182)))))))),"")</f>
        <v/>
      </c>
      <c r="H182" s="237" t="str">
        <f t="shared" si="8"/>
        <v/>
      </c>
      <c r="I182" s="235"/>
      <c r="J182" s="238" t="str">
        <f ca="1">IFERROR(IF($A182="非課税・不課税取引計",SUMIFS(J$9:J181,$N$9:$N181,"非・不")+$R182,IF(AND(A182="小計",COUNTIF($A$9:A181,"小計")&lt;1),SUM($J$9:J181)+R182,IF(AND(A182="小計",COUNTIF($A$9:A181,"小計")&gt;=1),SUM(OFFSET($J$8,LARGE($V$9:V181,1)+1,0,LARGE($V$9:V182,1)-LARGE($V$9:V181,1)-1,1))+R182,IF($A182="１０％対象計",SUMIFS(J$9:J181,$N$9:$N181,"")+$R182-SUMIFS(J$9:J181,$A$9:$A181,"非課税・不課税取引計")-SUMIFS(J$9:J181,$A$9:$A181,"小計")-SUMIFS(J$9:J181,$A$9:$A181,"１０％消費税計")-SUMIFS(J$9:J181,$A$9:$A181,"１０％対象計"),IF($A182="１０％消費税計",ROUND(SUMIFS(J$9:J181,$A$9:$A181,"１０％対象計")/COUNTIF($A$9:$A181,"１０％対象計")*0.1,0)+$R182,IF(A182="値引き",U182,IF($C182="","",IF($D182="","",ROUND(I182*$D182,0)+$R182)))))))),"")</f>
        <v/>
      </c>
      <c r="K182" s="239" t="str">
        <f t="shared" si="9"/>
        <v/>
      </c>
      <c r="L182" s="240" t="str">
        <f t="shared" si="10"/>
        <v/>
      </c>
      <c r="M182" s="234" t="str">
        <f ca="1">IFERROR(IF($A182="非課税・不課税取引計",SUMIFS(M$9:M181,$N$9:$N181,"非・不")+$S182,IF(AND(A182="小計",COUNTIF($A$9:A181,"小計")&lt;1),SUM($M$9:M181)+S182,IF(AND(A182="小計",COUNTIF($A$9:A181,"小計")&gt;=1),SUM(OFFSET($M$8,LARGE($V$9:V181,1)+1,0,LARGE($V$9:V182,1)-LARGE($V$9:V181,1)-1,1))+S182,IF($A182="１０％対象計",SUMIFS(M$9:M181,$N$9:$N181,"")+$S182-SUMIFS(M$9:M181,$A$9:$A181,"非課税・不課税取引計")-SUMIFS(M$9:M181,$A$9:$A181,"小計")-SUMIFS(M$9:M181,$A$9:$A181,"１０％消費税計")-SUMIFS(M$9:M181,$A$9:$A181,"１０％対象計"),IF($A182="１０％消費税計",ROUND(SUMIFS(M$9:M181,$A$9:$A181,"１０％対象計")/COUNTIF($A$9:$A181,"１０％対象計")*0.1,0)+$S182,IF(A182="値引き",E182-G182-J182+S182,IF($C182="","",IF($D182="","",E182-G182-J182+$S182)))))))),"")</f>
        <v/>
      </c>
      <c r="N182" s="241"/>
      <c r="O182" s="242"/>
      <c r="P182" s="248"/>
      <c r="Q182" s="249"/>
      <c r="R182" s="249"/>
      <c r="S182" s="250"/>
      <c r="T182" s="252"/>
      <c r="U182" s="253"/>
      <c r="V182" s="214" t="str">
        <f t="shared" si="11"/>
        <v/>
      </c>
    </row>
    <row r="183" spans="1:22" ht="19.899999999999999" customHeight="1">
      <c r="A183" s="230"/>
      <c r="B183" s="231"/>
      <c r="C183" s="232"/>
      <c r="D183" s="233"/>
      <c r="E183" s="247" t="str">
        <f ca="1">IFERROR(IF(A183="１０％対象計",SUMIFS($E$9:E182,$N$9:N182,""),IF(A183="非課税・不課税取引計",SUMIFS($E$9:E182,$N$9:N182,"非・不")+P183,IF(A183="8％(軽減)対象計",SUMIFS($E$9:E182,$N$9:N182,"※")+P183,IF(AND(A183="小計",COUNTIF($A$9:A182,"小計")&lt;1),SUM($E$9:E182)+P183,IF(AND(A183="小計",COUNTIF($A$9:A182,"小計")&gt;=1),SUM(OFFSET($E$8,LARGE($V$9:V182,1)+1,0,LARGE($V$9:V183,1)-LARGE($V$9:V182,1)-1,1))+P183,IF(A183="8％対象計",SUMIFS($E$9:E182,$N$9:N182,"")+P183-SUMIFS($E$9:E182,$A$9:A182,"非課税・不課税取引計")-SUMIFS($E$9:E182,$A$9:A182,"小計")-SUMIFS($E$9:E182,$A$9:A182,"8％消費税計")-SUMIFS($E$9:E182,$A$9:A182,"8％対象計")-SUMIFS($E$9:E182,$A$9:A182,"8％(軽減)消費税計")-SUMIFS($E$9:E182,$A$9:A182,"8％(軽減)対象計"),IF(A183="8％消費税計",ROUND(SUMIFS($E$9:E182,$A$9:A182,"8％(軽減)対象計")/COUNTIF($A$9:A182,"8％(軽減)対象計")*0.08,0)+P183,IF(A183="8％消費税計",ROUND(SUMIFS($E$9:E182,$A$9:A182,"8％対象計")/COUNTIF($A$9:A182,"8％対象計")*0.08,0)+P183,IF(AND(A183="値引き",C183="",D183=""),0+P183,IF(C183="","",IF(D183="","",ROUND(C183*D183,0)+P183))))))))))),"")</f>
        <v/>
      </c>
      <c r="F183" s="235"/>
      <c r="G183" s="236" t="str">
        <f ca="1">IFERROR(IF($A183="非課税・不課税取引計",SUMIFS(G$9:G182,$N$9:$N182,"非・不")+$Q183,IF(AND(A183="小計",COUNTIF($A$9:A182,"小計")&lt;1),SUM($G$9:G182)+Q183,IF(AND(A183="小計",COUNTIF($A$9:A182,"小計")&gt;=1),SUM(OFFSET($G$8,LARGE($V$9:V182,1)+1,0,LARGE($V$9:V183,1)-LARGE($V$9:V182,1)-1,1))+Q183,IF($A183="１０％対象計",SUMIFS(G$9:G182,$N$9:$N182,"")+$Q183-SUMIFS(G$9:G182,$A$9:$A182,"非課税・不課税取引計")-SUMIFS(G$9:G182,$A$9:$A182,"小計")-SUMIFS(G$9:G182,$A$9:$A182,"１０％消費税計")-SUMIFS(G$9:G182,$A$9:$A182,"１０％対象計"),IF($A183="１０％消費税計",ROUND(SUMIFS(G$9:G182,$A$9:$A182,"１０％対象計")/COUNTIF($A$9:$A182,"１０％対象計")*0.1,0)+$Q183,IF(A183="値引き",T183,IF($C183="","",IF($D183="","",ROUND(F183*$D183,0)+$Q183)))))))),"")</f>
        <v/>
      </c>
      <c r="H183" s="237" t="str">
        <f t="shared" si="8"/>
        <v/>
      </c>
      <c r="I183" s="235"/>
      <c r="J183" s="238" t="str">
        <f ca="1">IFERROR(IF($A183="非課税・不課税取引計",SUMIFS(J$9:J182,$N$9:$N182,"非・不")+$R183,IF(AND(A183="小計",COUNTIF($A$9:A182,"小計")&lt;1),SUM($J$9:J182)+R183,IF(AND(A183="小計",COUNTIF($A$9:A182,"小計")&gt;=1),SUM(OFFSET($J$8,LARGE($V$9:V182,1)+1,0,LARGE($V$9:V183,1)-LARGE($V$9:V182,1)-1,1))+R183,IF($A183="１０％対象計",SUMIFS(J$9:J182,$N$9:$N182,"")+$R183-SUMIFS(J$9:J182,$A$9:$A182,"非課税・不課税取引計")-SUMIFS(J$9:J182,$A$9:$A182,"小計")-SUMIFS(J$9:J182,$A$9:$A182,"１０％消費税計")-SUMIFS(J$9:J182,$A$9:$A182,"１０％対象計"),IF($A183="１０％消費税計",ROUND(SUMIFS(J$9:J182,$A$9:$A182,"１０％対象計")/COUNTIF($A$9:$A182,"１０％対象計")*0.1,0)+$R183,IF(A183="値引き",U183,IF($C183="","",IF($D183="","",ROUND(I183*$D183,0)+$R183)))))))),"")</f>
        <v/>
      </c>
      <c r="K183" s="239" t="str">
        <f t="shared" si="9"/>
        <v/>
      </c>
      <c r="L183" s="240" t="str">
        <f t="shared" si="10"/>
        <v/>
      </c>
      <c r="M183" s="234" t="str">
        <f ca="1">IFERROR(IF($A183="非課税・不課税取引計",SUMIFS(M$9:M182,$N$9:$N182,"非・不")+$S183,IF(AND(A183="小計",COUNTIF($A$9:A182,"小計")&lt;1),SUM($M$9:M182)+S183,IF(AND(A183="小計",COUNTIF($A$9:A182,"小計")&gt;=1),SUM(OFFSET($M$8,LARGE($V$9:V182,1)+1,0,LARGE($V$9:V183,1)-LARGE($V$9:V182,1)-1,1))+S183,IF($A183="１０％対象計",SUMIFS(M$9:M182,$N$9:$N182,"")+$S183-SUMIFS(M$9:M182,$A$9:$A182,"非課税・不課税取引計")-SUMIFS(M$9:M182,$A$9:$A182,"小計")-SUMIFS(M$9:M182,$A$9:$A182,"１０％消費税計")-SUMIFS(M$9:M182,$A$9:$A182,"１０％対象計"),IF($A183="１０％消費税計",ROUND(SUMIFS(M$9:M182,$A$9:$A182,"１０％対象計")/COUNTIF($A$9:$A182,"１０％対象計")*0.1,0)+$S183,IF(A183="値引き",E183-G183-J183+S183,IF($C183="","",IF($D183="","",E183-G183-J183+$S183)))))))),"")</f>
        <v/>
      </c>
      <c r="N183" s="241"/>
      <c r="O183" s="242"/>
      <c r="P183" s="248"/>
      <c r="Q183" s="249"/>
      <c r="R183" s="249"/>
      <c r="S183" s="250"/>
      <c r="T183" s="252"/>
      <c r="U183" s="253"/>
      <c r="V183" s="214" t="str">
        <f t="shared" si="11"/>
        <v/>
      </c>
    </row>
    <row r="184" spans="1:22" ht="19.899999999999999" customHeight="1">
      <c r="A184" s="230"/>
      <c r="B184" s="231"/>
      <c r="C184" s="232"/>
      <c r="D184" s="233"/>
      <c r="E184" s="247" t="str">
        <f ca="1">IFERROR(IF(A184="１０％対象計",SUMIFS($E$9:E183,$N$9:N183,""),IF(A184="非課税・不課税取引計",SUMIFS($E$9:E183,$N$9:N183,"非・不")+P184,IF(A184="8％(軽減)対象計",SUMIFS($E$9:E183,$N$9:N183,"※")+P184,IF(AND(A184="小計",COUNTIF($A$9:A183,"小計")&lt;1),SUM($E$9:E183)+P184,IF(AND(A184="小計",COUNTIF($A$9:A183,"小計")&gt;=1),SUM(OFFSET($E$8,LARGE($V$9:V183,1)+1,0,LARGE($V$9:V184,1)-LARGE($V$9:V183,1)-1,1))+P184,IF(A184="8％対象計",SUMIFS($E$9:E183,$N$9:N183,"")+P184-SUMIFS($E$9:E183,$A$9:A183,"非課税・不課税取引計")-SUMIFS($E$9:E183,$A$9:A183,"小計")-SUMIFS($E$9:E183,$A$9:A183,"8％消費税計")-SUMIFS($E$9:E183,$A$9:A183,"8％対象計")-SUMIFS($E$9:E183,$A$9:A183,"8％(軽減)消費税計")-SUMIFS($E$9:E183,$A$9:A183,"8％(軽減)対象計"),IF(A184="8％消費税計",ROUND(SUMIFS($E$9:E183,$A$9:A183,"8％(軽減)対象計")/COUNTIF($A$9:A183,"8％(軽減)対象計")*0.08,0)+P184,IF(A184="8％消費税計",ROUND(SUMIFS($E$9:E183,$A$9:A183,"8％対象計")/COUNTIF($A$9:A183,"8％対象計")*0.08,0)+P184,IF(AND(A184="値引き",C184="",D184=""),0+P184,IF(C184="","",IF(D184="","",ROUND(C184*D184,0)+P184))))))))))),"")</f>
        <v/>
      </c>
      <c r="F184" s="235"/>
      <c r="G184" s="236" t="str">
        <f ca="1">IFERROR(IF($A184="非課税・不課税取引計",SUMIFS(G$9:G183,$N$9:$N183,"非・不")+$Q184,IF(AND(A184="小計",COUNTIF($A$9:A183,"小計")&lt;1),SUM($G$9:G183)+Q184,IF(AND(A184="小計",COUNTIF($A$9:A183,"小計")&gt;=1),SUM(OFFSET($G$8,LARGE($V$9:V183,1)+1,0,LARGE($V$9:V184,1)-LARGE($V$9:V183,1)-1,1))+Q184,IF($A184="１０％対象計",SUMIFS(G$9:G183,$N$9:$N183,"")+$Q184-SUMIFS(G$9:G183,$A$9:$A183,"非課税・不課税取引計")-SUMIFS(G$9:G183,$A$9:$A183,"小計")-SUMIFS(G$9:G183,$A$9:$A183,"１０％消費税計")-SUMIFS(G$9:G183,$A$9:$A183,"１０％対象計"),IF($A184="１０％消費税計",ROUND(SUMIFS(G$9:G183,$A$9:$A183,"１０％対象計")/COUNTIF($A$9:$A183,"１０％対象計")*0.1,0)+$Q184,IF(A184="値引き",T184,IF($C184="","",IF($D184="","",ROUND(F184*$D184,0)+$Q184)))))))),"")</f>
        <v/>
      </c>
      <c r="H184" s="237" t="str">
        <f t="shared" si="8"/>
        <v/>
      </c>
      <c r="I184" s="235"/>
      <c r="J184" s="238" t="str">
        <f ca="1">IFERROR(IF($A184="非課税・不課税取引計",SUMIFS(J$9:J183,$N$9:$N183,"非・不")+$R184,IF(AND(A184="小計",COUNTIF($A$9:A183,"小計")&lt;1),SUM($J$9:J183)+R184,IF(AND(A184="小計",COUNTIF($A$9:A183,"小計")&gt;=1),SUM(OFFSET($J$8,LARGE($V$9:V183,1)+1,0,LARGE($V$9:V184,1)-LARGE($V$9:V183,1)-1,1))+R184,IF($A184="１０％対象計",SUMIFS(J$9:J183,$N$9:$N183,"")+$R184-SUMIFS(J$9:J183,$A$9:$A183,"非課税・不課税取引計")-SUMIFS(J$9:J183,$A$9:$A183,"小計")-SUMIFS(J$9:J183,$A$9:$A183,"１０％消費税計")-SUMIFS(J$9:J183,$A$9:$A183,"１０％対象計"),IF($A184="１０％消費税計",ROUND(SUMIFS(J$9:J183,$A$9:$A183,"１０％対象計")/COUNTIF($A$9:$A183,"１０％対象計")*0.1,0)+$R184,IF(A184="値引き",U184,IF($C184="","",IF($D184="","",ROUND(I184*$D184,0)+$R184)))))))),"")</f>
        <v/>
      </c>
      <c r="K184" s="239" t="str">
        <f t="shared" si="9"/>
        <v/>
      </c>
      <c r="L184" s="240" t="str">
        <f t="shared" si="10"/>
        <v/>
      </c>
      <c r="M184" s="234" t="str">
        <f ca="1">IFERROR(IF($A184="非課税・不課税取引計",SUMIFS(M$9:M183,$N$9:$N183,"非・不")+$S184,IF(AND(A184="小計",COUNTIF($A$9:A183,"小計")&lt;1),SUM($M$9:M183)+S184,IF(AND(A184="小計",COUNTIF($A$9:A183,"小計")&gt;=1),SUM(OFFSET($M$8,LARGE($V$9:V183,1)+1,0,LARGE($V$9:V184,1)-LARGE($V$9:V183,1)-1,1))+S184,IF($A184="１０％対象計",SUMIFS(M$9:M183,$N$9:$N183,"")+$S184-SUMIFS(M$9:M183,$A$9:$A183,"非課税・不課税取引計")-SUMIFS(M$9:M183,$A$9:$A183,"小計")-SUMIFS(M$9:M183,$A$9:$A183,"１０％消費税計")-SUMIFS(M$9:M183,$A$9:$A183,"１０％対象計"),IF($A184="１０％消費税計",ROUND(SUMIFS(M$9:M183,$A$9:$A183,"１０％対象計")/COUNTIF($A$9:$A183,"１０％対象計")*0.1,0)+$S184,IF(A184="値引き",E184-G184-J184+S184,IF($C184="","",IF($D184="","",E184-G184-J184+$S184)))))))),"")</f>
        <v/>
      </c>
      <c r="N184" s="241"/>
      <c r="O184" s="242"/>
      <c r="P184" s="248"/>
      <c r="Q184" s="249"/>
      <c r="R184" s="249"/>
      <c r="S184" s="250"/>
      <c r="T184" s="252"/>
      <c r="U184" s="253"/>
      <c r="V184" s="214" t="str">
        <f t="shared" si="11"/>
        <v/>
      </c>
    </row>
    <row r="185" spans="1:22" ht="19.899999999999999" customHeight="1">
      <c r="A185" s="230"/>
      <c r="B185" s="231"/>
      <c r="C185" s="232"/>
      <c r="D185" s="233"/>
      <c r="E185" s="247" t="str">
        <f ca="1">IFERROR(IF(A185="１０％対象計",SUMIFS($E$9:E184,$N$9:N184,""),IF(A185="非課税・不課税取引計",SUMIFS($E$9:E184,$N$9:N184,"非・不")+P185,IF(A185="8％(軽減)対象計",SUMIFS($E$9:E184,$N$9:N184,"※")+P185,IF(AND(A185="小計",COUNTIF($A$9:A184,"小計")&lt;1),SUM($E$9:E184)+P185,IF(AND(A185="小計",COUNTIF($A$9:A184,"小計")&gt;=1),SUM(OFFSET($E$8,LARGE($V$9:V184,1)+1,0,LARGE($V$9:V185,1)-LARGE($V$9:V184,1)-1,1))+P185,IF(A185="8％対象計",SUMIFS($E$9:E184,$N$9:N184,"")+P185-SUMIFS($E$9:E184,$A$9:A184,"非課税・不課税取引計")-SUMIFS($E$9:E184,$A$9:A184,"小計")-SUMIFS($E$9:E184,$A$9:A184,"8％消費税計")-SUMIFS($E$9:E184,$A$9:A184,"8％対象計")-SUMIFS($E$9:E184,$A$9:A184,"8％(軽減)消費税計")-SUMIFS($E$9:E184,$A$9:A184,"8％(軽減)対象計"),IF(A185="8％消費税計",ROUND(SUMIFS($E$9:E184,$A$9:A184,"8％(軽減)対象計")/COUNTIF($A$9:A184,"8％(軽減)対象計")*0.08,0)+P185,IF(A185="8％消費税計",ROUND(SUMIFS($E$9:E184,$A$9:A184,"8％対象計")/COUNTIF($A$9:A184,"8％対象計")*0.08,0)+P185,IF(AND(A185="値引き",C185="",D185=""),0+P185,IF(C185="","",IF(D185="","",ROUND(C185*D185,0)+P185))))))))))),"")</f>
        <v/>
      </c>
      <c r="F185" s="235"/>
      <c r="G185" s="236" t="str">
        <f ca="1">IFERROR(IF($A185="非課税・不課税取引計",SUMIFS(G$9:G184,$N$9:$N184,"非・不")+$Q185,IF(AND(A185="小計",COUNTIF($A$9:A184,"小計")&lt;1),SUM($G$9:G184)+Q185,IF(AND(A185="小計",COUNTIF($A$9:A184,"小計")&gt;=1),SUM(OFFSET($G$8,LARGE($V$9:V184,1)+1,0,LARGE($V$9:V185,1)-LARGE($V$9:V184,1)-1,1))+Q185,IF($A185="１０％対象計",SUMIFS(G$9:G184,$N$9:$N184,"")+$Q185-SUMIFS(G$9:G184,$A$9:$A184,"非課税・不課税取引計")-SUMIFS(G$9:G184,$A$9:$A184,"小計")-SUMIFS(G$9:G184,$A$9:$A184,"１０％消費税計")-SUMIFS(G$9:G184,$A$9:$A184,"１０％対象計"),IF($A185="１０％消費税計",ROUND(SUMIFS(G$9:G184,$A$9:$A184,"１０％対象計")/COUNTIF($A$9:$A184,"１０％対象計")*0.1,0)+$Q185,IF(A185="値引き",T185,IF($C185="","",IF($D185="","",ROUND(F185*$D185,0)+$Q185)))))))),"")</f>
        <v/>
      </c>
      <c r="H185" s="237" t="str">
        <f t="shared" si="8"/>
        <v/>
      </c>
      <c r="I185" s="235"/>
      <c r="J185" s="238" t="str">
        <f ca="1">IFERROR(IF($A185="非課税・不課税取引計",SUMIFS(J$9:J184,$N$9:$N184,"非・不")+$R185,IF(AND(A185="小計",COUNTIF($A$9:A184,"小計")&lt;1),SUM($J$9:J184)+R185,IF(AND(A185="小計",COUNTIF($A$9:A184,"小計")&gt;=1),SUM(OFFSET($J$8,LARGE($V$9:V184,1)+1,0,LARGE($V$9:V185,1)-LARGE($V$9:V184,1)-1,1))+R185,IF($A185="１０％対象計",SUMIFS(J$9:J184,$N$9:$N184,"")+$R185-SUMIFS(J$9:J184,$A$9:$A184,"非課税・不課税取引計")-SUMIFS(J$9:J184,$A$9:$A184,"小計")-SUMIFS(J$9:J184,$A$9:$A184,"１０％消費税計")-SUMIFS(J$9:J184,$A$9:$A184,"１０％対象計"),IF($A185="１０％消費税計",ROUND(SUMIFS(J$9:J184,$A$9:$A184,"１０％対象計")/COUNTIF($A$9:$A184,"１０％対象計")*0.1,0)+$R185,IF(A185="値引き",U185,IF($C185="","",IF($D185="","",ROUND(I185*$D185,0)+$R185)))))))),"")</f>
        <v/>
      </c>
      <c r="K185" s="239" t="str">
        <f t="shared" si="9"/>
        <v/>
      </c>
      <c r="L185" s="240" t="str">
        <f t="shared" si="10"/>
        <v/>
      </c>
      <c r="M185" s="234" t="str">
        <f ca="1">IFERROR(IF($A185="非課税・不課税取引計",SUMIFS(M$9:M184,$N$9:$N184,"非・不")+$S185,IF(AND(A185="小計",COUNTIF($A$9:A184,"小計")&lt;1),SUM($M$9:M184)+S185,IF(AND(A185="小計",COUNTIF($A$9:A184,"小計")&gt;=1),SUM(OFFSET($M$8,LARGE($V$9:V184,1)+1,0,LARGE($V$9:V185,1)-LARGE($V$9:V184,1)-1,1))+S185,IF($A185="１０％対象計",SUMIFS(M$9:M184,$N$9:$N184,"")+$S185-SUMIFS(M$9:M184,$A$9:$A184,"非課税・不課税取引計")-SUMIFS(M$9:M184,$A$9:$A184,"小計")-SUMIFS(M$9:M184,$A$9:$A184,"１０％消費税計")-SUMIFS(M$9:M184,$A$9:$A184,"１０％対象計"),IF($A185="１０％消費税計",ROUND(SUMIFS(M$9:M184,$A$9:$A184,"１０％対象計")/COUNTIF($A$9:$A184,"１０％対象計")*0.1,0)+$S185,IF(A185="値引き",E185-G185-J185+S185,IF($C185="","",IF($D185="","",E185-G185-J185+$S185)))))))),"")</f>
        <v/>
      </c>
      <c r="N185" s="241"/>
      <c r="O185" s="242"/>
      <c r="P185" s="248"/>
      <c r="Q185" s="249"/>
      <c r="R185" s="249"/>
      <c r="S185" s="250"/>
      <c r="T185" s="252"/>
      <c r="U185" s="253"/>
      <c r="V185" s="214" t="str">
        <f t="shared" si="11"/>
        <v/>
      </c>
    </row>
    <row r="186" spans="1:22" ht="19.899999999999999" customHeight="1">
      <c r="A186" s="230"/>
      <c r="B186" s="231"/>
      <c r="C186" s="232"/>
      <c r="D186" s="233"/>
      <c r="E186" s="247" t="str">
        <f ca="1">IFERROR(IF(A186="１０％対象計",SUMIFS($E$9:E185,$N$9:N185,""),IF(A186="非課税・不課税取引計",SUMIFS($E$9:E185,$N$9:N185,"非・不")+P186,IF(A186="8％(軽減)対象計",SUMIFS($E$9:E185,$N$9:N185,"※")+P186,IF(AND(A186="小計",COUNTIF($A$9:A185,"小計")&lt;1),SUM($E$9:E185)+P186,IF(AND(A186="小計",COUNTIF($A$9:A185,"小計")&gt;=1),SUM(OFFSET($E$8,LARGE($V$9:V185,1)+1,0,LARGE($V$9:V186,1)-LARGE($V$9:V185,1)-1,1))+P186,IF(A186="8％対象計",SUMIFS($E$9:E185,$N$9:N185,"")+P186-SUMIFS($E$9:E185,$A$9:A185,"非課税・不課税取引計")-SUMIFS($E$9:E185,$A$9:A185,"小計")-SUMIFS($E$9:E185,$A$9:A185,"8％消費税計")-SUMIFS($E$9:E185,$A$9:A185,"8％対象計")-SUMIFS($E$9:E185,$A$9:A185,"8％(軽減)消費税計")-SUMIFS($E$9:E185,$A$9:A185,"8％(軽減)対象計"),IF(A186="8％消費税計",ROUND(SUMIFS($E$9:E185,$A$9:A185,"8％(軽減)対象計")/COUNTIF($A$9:A185,"8％(軽減)対象計")*0.08,0)+P186,IF(A186="8％消費税計",ROUND(SUMIFS($E$9:E185,$A$9:A185,"8％対象計")/COUNTIF($A$9:A185,"8％対象計")*0.08,0)+P186,IF(AND(A186="値引き",C186="",D186=""),0+P186,IF(C186="","",IF(D186="","",ROUND(C186*D186,0)+P186))))))))))),"")</f>
        <v/>
      </c>
      <c r="F186" s="235"/>
      <c r="G186" s="236" t="str">
        <f ca="1">IFERROR(IF($A186="非課税・不課税取引計",SUMIFS(G$9:G185,$N$9:$N185,"非・不")+$Q186,IF(AND(A186="小計",COUNTIF($A$9:A185,"小計")&lt;1),SUM($G$9:G185)+Q186,IF(AND(A186="小計",COUNTIF($A$9:A185,"小計")&gt;=1),SUM(OFFSET($G$8,LARGE($V$9:V185,1)+1,0,LARGE($V$9:V186,1)-LARGE($V$9:V185,1)-1,1))+Q186,IF($A186="１０％対象計",SUMIFS(G$9:G185,$N$9:$N185,"")+$Q186-SUMIFS(G$9:G185,$A$9:$A185,"非課税・不課税取引計")-SUMIFS(G$9:G185,$A$9:$A185,"小計")-SUMIFS(G$9:G185,$A$9:$A185,"１０％消費税計")-SUMIFS(G$9:G185,$A$9:$A185,"１０％対象計"),IF($A186="１０％消費税計",ROUND(SUMIFS(G$9:G185,$A$9:$A185,"１０％対象計")/COUNTIF($A$9:$A185,"１０％対象計")*0.1,0)+$Q186,IF(A186="値引き",T186,IF($C186="","",IF($D186="","",ROUND(F186*$D186,0)+$Q186)))))))),"")</f>
        <v/>
      </c>
      <c r="H186" s="237" t="str">
        <f>IF(C186="","",IF(D186="","",F186/$C186))</f>
        <v/>
      </c>
      <c r="I186" s="235"/>
      <c r="J186" s="238" t="str">
        <f ca="1">IFERROR(IF($A186="非課税・不課税取引計",SUMIFS(J$9:J185,$N$9:$N185,"非・不")+$R186,IF(AND(A186="小計",COUNTIF($A$9:A185,"小計")&lt;1),SUM($J$9:J185)+R186,IF(AND(A186="小計",COUNTIF($A$9:A185,"小計")&gt;=1),SUM(OFFSET($J$8,LARGE($V$9:V185,1)+1,0,LARGE($V$9:V186,1)-LARGE($V$9:V185,1)-1,1))+R186,IF($A186="１０％対象計",SUMIFS(J$9:J185,$N$9:$N185,"")+$R186-SUMIFS(J$9:J185,$A$9:$A185,"非課税・不課税取引計")-SUMIFS(J$9:J185,$A$9:$A185,"小計")-SUMIFS(J$9:J185,$A$9:$A185,"１０％消費税計")-SUMIFS(J$9:J185,$A$9:$A185,"１０％対象計"),IF($A186="１０％消費税計",ROUND(SUMIFS(J$9:J185,$A$9:$A185,"１０％対象計")/COUNTIF($A$9:$A185,"１０％対象計")*0.1,0)+$R186,IF(A186="値引き",U186,IF($C186="","",IF($D186="","",ROUND(I186*$D186,0)+$R186)))))))),"")</f>
        <v/>
      </c>
      <c r="K186" s="239" t="str">
        <f t="shared" si="9"/>
        <v/>
      </c>
      <c r="L186" s="240" t="str">
        <f t="shared" si="10"/>
        <v/>
      </c>
      <c r="M186" s="234" t="str">
        <f ca="1">IFERROR(IF($A186="非課税・不課税取引計",SUMIFS(M$9:M185,$N$9:$N185,"非・不")+$S186,IF(AND(A186="小計",COUNTIF($A$9:A185,"小計")&lt;1),SUM($M$9:M185)+S186,IF(AND(A186="小計",COUNTIF($A$9:A185,"小計")&gt;=1),SUM(OFFSET($M$8,LARGE($V$9:V185,1)+1,0,LARGE($V$9:V186,1)-LARGE($V$9:V185,1)-1,1))+S186,IF($A186="１０％対象計",SUMIFS(M$9:M185,$N$9:$N185,"")+$S186-SUMIFS(M$9:M185,$A$9:$A185,"非課税・不課税取引計")-SUMIFS(M$9:M185,$A$9:$A185,"小計")-SUMIFS(M$9:M185,$A$9:$A185,"１０％消費税計")-SUMIFS(M$9:M185,$A$9:$A185,"１０％対象計"),IF($A186="１０％消費税計",ROUND(SUMIFS(M$9:M185,$A$9:$A185,"１０％対象計")/COUNTIF($A$9:$A185,"１０％対象計")*0.1,0)+$S186,IF(A186="値引き",E186-G186-J186+S186,IF($C186="","",IF($D186="","",E186-G186-J186+$S186)))))))),"")</f>
        <v/>
      </c>
      <c r="N186" s="241"/>
      <c r="O186" s="242"/>
      <c r="P186" s="248"/>
      <c r="Q186" s="249"/>
      <c r="R186" s="249"/>
      <c r="S186" s="250"/>
      <c r="T186" s="252"/>
      <c r="U186" s="253"/>
      <c r="V186" s="214" t="str">
        <f t="shared" si="11"/>
        <v/>
      </c>
    </row>
    <row r="187" spans="1:22" ht="19.899999999999999" customHeight="1">
      <c r="A187" s="230"/>
      <c r="B187" s="231"/>
      <c r="C187" s="232"/>
      <c r="D187" s="233"/>
      <c r="E187" s="247" t="str">
        <f ca="1">IFERROR(IF(A187="１０％対象計",SUMIFS($E$9:E186,$N$9:N186,""),IF(A187="非課税・不課税取引計",SUMIFS($E$9:E186,$N$9:N186,"非・不")+P187,IF(A187="8％(軽減)対象計",SUMIFS($E$9:E186,$N$9:N186,"※")+P187,IF(AND(A187="小計",COUNTIF($A$9:A186,"小計")&lt;1),SUM($E$9:E186)+P187,IF(AND(A187="小計",COUNTIF($A$9:A186,"小計")&gt;=1),SUM(OFFSET($E$8,LARGE($V$9:V186,1)+1,0,LARGE($V$9:V187,1)-LARGE($V$9:V186,1)-1,1))+P187,IF(A187="8％対象計",SUMIFS($E$9:E186,$N$9:N186,"")+P187-SUMIFS($E$9:E186,$A$9:A186,"非課税・不課税取引計")-SUMIFS($E$9:E186,$A$9:A186,"小計")-SUMIFS($E$9:E186,$A$9:A186,"8％消費税計")-SUMIFS($E$9:E186,$A$9:A186,"8％対象計")-SUMIFS($E$9:E186,$A$9:A186,"8％(軽減)消費税計")-SUMIFS($E$9:E186,$A$9:A186,"8％(軽減)対象計"),IF(A187="8％消費税計",ROUND(SUMIFS($E$9:E186,$A$9:A186,"8％(軽減)対象計")/COUNTIF($A$9:A186,"8％(軽減)対象計")*0.08,0)+P187,IF(A187="8％消費税計",ROUND(SUMIFS($E$9:E186,$A$9:A186,"8％対象計")/COUNTIF($A$9:A186,"8％対象計")*0.08,0)+P187,IF(AND(A187="値引き",C187="",D187=""),0+P187,IF(C187="","",IF(D187="","",ROUND(C187*D187,0)+P187))))))))))),"")</f>
        <v/>
      </c>
      <c r="F187" s="235"/>
      <c r="G187" s="236" t="str">
        <f ca="1">IFERROR(IF($A187="非課税・不課税取引計",SUMIFS(G$9:G186,$N$9:$N186,"非・不")+$Q187,IF(AND(A187="小計",COUNTIF($A$9:A186,"小計")&lt;1),SUM($G$9:G186)+Q187,IF(AND(A187="小計",COUNTIF($A$9:A186,"小計")&gt;=1),SUM(OFFSET($G$8,LARGE($V$9:V186,1)+1,0,LARGE($V$9:V187,1)-LARGE($V$9:V186,1)-1,1))+Q187,IF($A187="１０％対象計",SUMIFS(G$9:G186,$N$9:$N186,"")+$Q187-SUMIFS(G$9:G186,$A$9:$A186,"非課税・不課税取引計")-SUMIFS(G$9:G186,$A$9:$A186,"小計")-SUMIFS(G$9:G186,$A$9:$A186,"１０％消費税計")-SUMIFS(G$9:G186,$A$9:$A186,"１０％対象計"),IF($A187="１０％消費税計",ROUND(SUMIFS(G$9:G186,$A$9:$A186,"１０％対象計")/COUNTIF($A$9:$A186,"１０％対象計")*0.1,0)+$Q187,IF(A187="値引き",T187,IF($C187="","",IF($D187="","",ROUND(F187*$D187,0)+$Q187)))))))),"")</f>
        <v/>
      </c>
      <c r="H187" s="237" t="str">
        <f>IF(C187="","",IF(D187="","",F187/$C187))</f>
        <v/>
      </c>
      <c r="I187" s="235"/>
      <c r="J187" s="238" t="str">
        <f ca="1">IFERROR(IF($A187="非課税・不課税取引計",SUMIFS(J$9:J186,$N$9:$N186,"非・不")+$R187,IF(AND(A187="小計",COUNTIF($A$9:A186,"小計")&lt;1),SUM($J$9:J186)+R187,IF(AND(A187="小計",COUNTIF($A$9:A186,"小計")&gt;=1),SUM(OFFSET($J$8,LARGE($V$9:V186,1)+1,0,LARGE($V$9:V187,1)-LARGE($V$9:V186,1)-1,1))+R187,IF($A187="１０％対象計",SUMIFS(J$9:J186,$N$9:$N186,"")+$R187-SUMIFS(J$9:J186,$A$9:$A186,"非課税・不課税取引計")-SUMIFS(J$9:J186,$A$9:$A186,"小計")-SUMIFS(J$9:J186,$A$9:$A186,"１０％消費税計")-SUMIFS(J$9:J186,$A$9:$A186,"１０％対象計"),IF($A187="１０％消費税計",ROUND(SUMIFS(J$9:J186,$A$9:$A186,"１０％対象計")/COUNTIF($A$9:$A186,"１０％対象計")*0.1,0)+$R187,IF(A187="値引き",U187,IF($C187="","",IF($D187="","",ROUND(I187*$D187,0)+$R187)))))))),"")</f>
        <v/>
      </c>
      <c r="K187" s="239" t="str">
        <f t="shared" si="9"/>
        <v/>
      </c>
      <c r="L187" s="240" t="str">
        <f t="shared" si="10"/>
        <v/>
      </c>
      <c r="M187" s="234" t="str">
        <f ca="1">IFERROR(IF($A187="非課税・不課税取引計",SUMIFS(M$9:M186,$N$9:$N186,"非・不")+$S187,IF(AND(A187="小計",COUNTIF($A$9:A186,"小計")&lt;1),SUM($M$9:M186)+S187,IF(AND(A187="小計",COUNTIF($A$9:A186,"小計")&gt;=1),SUM(OFFSET($M$8,LARGE($V$9:V186,1)+1,0,LARGE($V$9:V187,1)-LARGE($V$9:V186,1)-1,1))+S187,IF($A187="１０％対象計",SUMIFS(M$9:M186,$N$9:$N186,"")+$S187-SUMIFS(M$9:M186,$A$9:$A186,"非課税・不課税取引計")-SUMIFS(M$9:M186,$A$9:$A186,"小計")-SUMIFS(M$9:M186,$A$9:$A186,"１０％消費税計")-SUMIFS(M$9:M186,$A$9:$A186,"１０％対象計"),IF($A187="１０％消費税計",ROUND(SUMIFS(M$9:M186,$A$9:$A186,"１０％対象計")/COUNTIF($A$9:$A186,"１０％対象計")*0.1,0)+$S187,IF(A187="値引き",E187-G187-J187+S187,IF($C187="","",IF($D187="","",E187-G187-J187+$S187)))))))),"")</f>
        <v/>
      </c>
      <c r="N187" s="241"/>
      <c r="O187" s="242"/>
      <c r="P187" s="248"/>
      <c r="Q187" s="249"/>
      <c r="R187" s="249"/>
      <c r="S187" s="250"/>
      <c r="T187" s="252"/>
      <c r="U187" s="253"/>
      <c r="V187" s="214" t="str">
        <f t="shared" si="11"/>
        <v/>
      </c>
    </row>
    <row r="188" spans="1:22" ht="19.899999999999999" customHeight="1">
      <c r="A188" s="230"/>
      <c r="B188" s="231"/>
      <c r="C188" s="232"/>
      <c r="D188" s="233"/>
      <c r="E188" s="247" t="str">
        <f ca="1">IFERROR(IF(A188="１０％対象計",SUMIFS($E$9:E187,$N$9:N187,""),IF(A188="非課税・不課税取引計",SUMIFS($E$9:E187,$N$9:N187,"非・不")+P188,IF(A188="8％(軽減)対象計",SUMIFS($E$9:E187,$N$9:N187,"※")+P188,IF(AND(A188="小計",COUNTIF($A$9:A187,"小計")&lt;1),SUM($E$9:E187)+P188,IF(AND(A188="小計",COUNTIF($A$9:A187,"小計")&gt;=1),SUM(OFFSET($E$8,LARGE($V$9:V187,1)+1,0,LARGE($V$9:V188,1)-LARGE($V$9:V187,1)-1,1))+P188,IF(A188="8％対象計",SUMIFS($E$9:E187,$N$9:N187,"")+P188-SUMIFS($E$9:E187,$A$9:A187,"非課税・不課税取引計")-SUMIFS($E$9:E187,$A$9:A187,"小計")-SUMIFS($E$9:E187,$A$9:A187,"8％消費税計")-SUMIFS($E$9:E187,$A$9:A187,"8％対象計")-SUMIFS($E$9:E187,$A$9:A187,"8％(軽減)消費税計")-SUMIFS($E$9:E187,$A$9:A187,"8％(軽減)対象計"),IF(A188="8％消費税計",ROUND(SUMIFS($E$9:E187,$A$9:A187,"8％(軽減)対象計")/COUNTIF($A$9:A187,"8％(軽減)対象計")*0.08,0)+P188,IF(A188="8％消費税計",ROUND(SUMIFS($E$9:E187,$A$9:A187,"8％対象計")/COUNTIF($A$9:A187,"8％対象計")*0.08,0)+P188,IF(AND(A188="値引き",C188="",D188=""),0+P188,IF(C188="","",IF(D188="","",ROUND(C188*D188,0)+P188))))))))))),"")</f>
        <v/>
      </c>
      <c r="F188" s="235"/>
      <c r="G188" s="236" t="str">
        <f ca="1">IFERROR(IF($A188="非課税・不課税取引計",SUMIFS(G$9:G187,$N$9:$N187,"非・不")+$Q188,IF(AND(A188="小計",COUNTIF($A$9:A187,"小計")&lt;1),SUM($G$9:G187)+Q188,IF(AND(A188="小計",COUNTIF($A$9:A187,"小計")&gt;=1),SUM(OFFSET($G$8,LARGE($V$9:V187,1)+1,0,LARGE($V$9:V188,1)-LARGE($V$9:V187,1)-1,1))+Q188,IF($A188="１０％対象計",SUMIFS(G$9:G187,$N$9:$N187,"")+$Q188-SUMIFS(G$9:G187,$A$9:$A187,"非課税・不課税取引計")-SUMIFS(G$9:G187,$A$9:$A187,"小計")-SUMIFS(G$9:G187,$A$9:$A187,"１０％消費税計")-SUMIFS(G$9:G187,$A$9:$A187,"１０％対象計"),IF($A188="１０％消費税計",ROUND(SUMIFS(G$9:G187,$A$9:$A187,"１０％対象計")/COUNTIF($A$9:$A187,"１０％対象計")*0.1,0)+$Q188,IF(A188="値引き",T188,IF($C188="","",IF($D188="","",ROUND(F188*$D188,0)+$Q188)))))))),"")</f>
        <v/>
      </c>
      <c r="H188" s="237" t="str">
        <f t="shared" si="8"/>
        <v/>
      </c>
      <c r="I188" s="235"/>
      <c r="J188" s="238" t="str">
        <f ca="1">IFERROR(IF($A188="非課税・不課税取引計",SUMIFS(J$9:J187,$N$9:$N187,"非・不")+$R188,IF(AND(A188="小計",COUNTIF($A$9:A187,"小計")&lt;1),SUM($J$9:J187)+R188,IF(AND(A188="小計",COUNTIF($A$9:A187,"小計")&gt;=1),SUM(OFFSET($J$8,LARGE($V$9:V187,1)+1,0,LARGE($V$9:V188,1)-LARGE($V$9:V187,1)-1,1))+R188,IF($A188="１０％対象計",SUMIFS(J$9:J187,$N$9:$N187,"")+$R188-SUMIFS(J$9:J187,$A$9:$A187,"非課税・不課税取引計")-SUMIFS(J$9:J187,$A$9:$A187,"小計")-SUMIFS(J$9:J187,$A$9:$A187,"１０％消費税計")-SUMIFS(J$9:J187,$A$9:$A187,"１０％対象計"),IF($A188="１０％消費税計",ROUND(SUMIFS(J$9:J187,$A$9:$A187,"１０％対象計")/COUNTIF($A$9:$A187,"１０％対象計")*0.1,0)+$R188,IF(A188="値引き",U188,IF($C188="","",IF($D188="","",ROUND(I188*$D188,0)+$R188)))))))),"")</f>
        <v/>
      </c>
      <c r="K188" s="239" t="str">
        <f t="shared" si="9"/>
        <v/>
      </c>
      <c r="L188" s="240" t="str">
        <f t="shared" si="10"/>
        <v/>
      </c>
      <c r="M188" s="234" t="str">
        <f ca="1">IFERROR(IF($A188="非課税・不課税取引計",SUMIFS(M$9:M187,$N$9:$N187,"非・不")+$S188,IF(AND(A188="小計",COUNTIF($A$9:A187,"小計")&lt;1),SUM($M$9:M187)+S188,IF(AND(A188="小計",COUNTIF($A$9:A187,"小計")&gt;=1),SUM(OFFSET($M$8,LARGE($V$9:V187,1)+1,0,LARGE($V$9:V188,1)-LARGE($V$9:V187,1)-1,1))+S188,IF($A188="１０％対象計",SUMIFS(M$9:M187,$N$9:$N187,"")+$S188-SUMIFS(M$9:M187,$A$9:$A187,"非課税・不課税取引計")-SUMIFS(M$9:M187,$A$9:$A187,"小計")-SUMIFS(M$9:M187,$A$9:$A187,"１０％消費税計")-SUMIFS(M$9:M187,$A$9:$A187,"１０％対象計"),IF($A188="１０％消費税計",ROUND(SUMIFS(M$9:M187,$A$9:$A187,"１０％対象計")/COUNTIF($A$9:$A187,"１０％対象計")*0.1,0)+$S188,IF(A188="値引き",E188-G188-J188+S188,IF($C188="","",IF($D188="","",E188-G188-J188+$S188)))))))),"")</f>
        <v/>
      </c>
      <c r="N188" s="241"/>
      <c r="O188" s="242"/>
      <c r="P188" s="248"/>
      <c r="Q188" s="249"/>
      <c r="R188" s="249"/>
      <c r="S188" s="250"/>
      <c r="T188" s="252"/>
      <c r="U188" s="253"/>
      <c r="V188" s="214" t="str">
        <f t="shared" si="11"/>
        <v/>
      </c>
    </row>
    <row r="189" spans="1:22" ht="19.899999999999999" customHeight="1">
      <c r="A189" s="230"/>
      <c r="B189" s="231"/>
      <c r="C189" s="232"/>
      <c r="D189" s="233"/>
      <c r="E189" s="247" t="str">
        <f ca="1">IFERROR(IF(A189="１０％対象計",SUMIFS($E$9:E188,$N$9:N188,""),IF(A189="非課税・不課税取引計",SUMIFS($E$9:E188,$N$9:N188,"非・不")+P189,IF(A189="8％(軽減)対象計",SUMIFS($E$9:E188,$N$9:N188,"※")+P189,IF(AND(A189="小計",COUNTIF($A$9:A188,"小計")&lt;1),SUM($E$9:E188)+P189,IF(AND(A189="小計",COUNTIF($A$9:A188,"小計")&gt;=1),SUM(OFFSET($E$8,LARGE($V$9:V188,1)+1,0,LARGE($V$9:V189,1)-LARGE($V$9:V188,1)-1,1))+P189,IF(A189="8％対象計",SUMIFS($E$9:E188,$N$9:N188,"")+P189-SUMIFS($E$9:E188,$A$9:A188,"非課税・不課税取引計")-SUMIFS($E$9:E188,$A$9:A188,"小計")-SUMIFS($E$9:E188,$A$9:A188,"8％消費税計")-SUMIFS($E$9:E188,$A$9:A188,"8％対象計")-SUMIFS($E$9:E188,$A$9:A188,"8％(軽減)消費税計")-SUMIFS($E$9:E188,$A$9:A188,"8％(軽減)対象計"),IF(A189="8％消費税計",ROUND(SUMIFS($E$9:E188,$A$9:A188,"8％(軽減)対象計")/COUNTIF($A$9:A188,"8％(軽減)対象計")*0.08,0)+P189,IF(A189="8％消費税計",ROUND(SUMIFS($E$9:E188,$A$9:A188,"8％対象計")/COUNTIF($A$9:A188,"8％対象計")*0.08,0)+P189,IF(AND(A189="値引き",C189="",D189=""),0+P189,IF(C189="","",IF(D189="","",ROUND(C189*D189,0)+P189))))))))))),"")</f>
        <v/>
      </c>
      <c r="F189" s="235"/>
      <c r="G189" s="236" t="str">
        <f ca="1">IFERROR(IF($A189="非課税・不課税取引計",SUMIFS(G$9:G188,$N$9:$N188,"非・不")+$Q189,IF(AND(A189="小計",COUNTIF($A$9:A188,"小計")&lt;1),SUM($G$9:G188)+Q189,IF(AND(A189="小計",COUNTIF($A$9:A188,"小計")&gt;=1),SUM(OFFSET($G$8,LARGE($V$9:V188,1)+1,0,LARGE($V$9:V189,1)-LARGE($V$9:V188,1)-1,1))+Q189,IF($A189="１０％対象計",SUMIFS(G$9:G188,$N$9:$N188,"")+$Q189-SUMIFS(G$9:G188,$A$9:$A188,"非課税・不課税取引計")-SUMIFS(G$9:G188,$A$9:$A188,"小計")-SUMIFS(G$9:G188,$A$9:$A188,"１０％消費税計")-SUMIFS(G$9:G188,$A$9:$A188,"１０％対象計"),IF($A189="１０％消費税計",ROUND(SUMIFS(G$9:G188,$A$9:$A188,"１０％対象計")/COUNTIF($A$9:$A188,"１０％対象計")*0.1,0)+$Q189,IF(A189="値引き",T189,IF($C189="","",IF($D189="","",ROUND(F189*$D189,0)+$Q189)))))))),"")</f>
        <v/>
      </c>
      <c r="H189" s="237" t="str">
        <f t="shared" si="8"/>
        <v/>
      </c>
      <c r="I189" s="235"/>
      <c r="J189" s="238" t="str">
        <f ca="1">IFERROR(IF($A189="非課税・不課税取引計",SUMIFS(J$9:J188,$N$9:$N188,"非・不")+$R189,IF(AND(A189="小計",COUNTIF($A$9:A188,"小計")&lt;1),SUM($J$9:J188)+R189,IF(AND(A189="小計",COUNTIF($A$9:A188,"小計")&gt;=1),SUM(OFFSET($J$8,LARGE($V$9:V188,1)+1,0,LARGE($V$9:V189,1)-LARGE($V$9:V188,1)-1,1))+R189,IF($A189="１０％対象計",SUMIFS(J$9:J188,$N$9:$N188,"")+$R189-SUMIFS(J$9:J188,$A$9:$A188,"非課税・不課税取引計")-SUMIFS(J$9:J188,$A$9:$A188,"小計")-SUMIFS(J$9:J188,$A$9:$A188,"１０％消費税計")-SUMIFS(J$9:J188,$A$9:$A188,"１０％対象計"),IF($A189="１０％消費税計",ROUND(SUMIFS(J$9:J188,$A$9:$A188,"１０％対象計")/COUNTIF($A$9:$A188,"１０％対象計")*0.1,0)+$R189,IF(A189="値引き",U189,IF($C189="","",IF($D189="","",ROUND(I189*$D189,0)+$R189)))))))),"")</f>
        <v/>
      </c>
      <c r="K189" s="239" t="str">
        <f t="shared" si="9"/>
        <v/>
      </c>
      <c r="L189" s="240" t="str">
        <f t="shared" si="10"/>
        <v/>
      </c>
      <c r="M189" s="234" t="str">
        <f ca="1">IFERROR(IF($A189="非課税・不課税取引計",SUMIFS(M$9:M188,$N$9:$N188,"非・不")+$S189,IF(AND(A189="小計",COUNTIF($A$9:A188,"小計")&lt;1),SUM($M$9:M188)+S189,IF(AND(A189="小計",COUNTIF($A$9:A188,"小計")&gt;=1),SUM(OFFSET($M$8,LARGE($V$9:V188,1)+1,0,LARGE($V$9:V189,1)-LARGE($V$9:V188,1)-1,1))+S189,IF($A189="１０％対象計",SUMIFS(M$9:M188,$N$9:$N188,"")+$S189-SUMIFS(M$9:M188,$A$9:$A188,"非課税・不課税取引計")-SUMIFS(M$9:M188,$A$9:$A188,"小計")-SUMIFS(M$9:M188,$A$9:$A188,"１０％消費税計")-SUMIFS(M$9:M188,$A$9:$A188,"１０％対象計"),IF($A189="１０％消費税計",ROUND(SUMIFS(M$9:M188,$A$9:$A188,"１０％対象計")/COUNTIF($A$9:$A188,"１０％対象計")*0.1,0)+$S189,IF(A189="値引き",E189-G189-J189+S189,IF($C189="","",IF($D189="","",E189-G189-J189+$S189)))))))),"")</f>
        <v/>
      </c>
      <c r="N189" s="241"/>
      <c r="O189" s="242"/>
      <c r="P189" s="248"/>
      <c r="Q189" s="249"/>
      <c r="R189" s="249"/>
      <c r="S189" s="250"/>
      <c r="T189" s="252"/>
      <c r="U189" s="253"/>
      <c r="V189" s="214" t="str">
        <f t="shared" si="11"/>
        <v/>
      </c>
    </row>
    <row r="190" spans="1:22" ht="19.899999999999999" customHeight="1">
      <c r="A190" s="230"/>
      <c r="B190" s="231"/>
      <c r="C190" s="232"/>
      <c r="D190" s="233"/>
      <c r="E190" s="247" t="str">
        <f ca="1">IFERROR(IF(A190="１０％対象計",SUMIFS($E$9:E189,$N$9:N189,""),IF(A190="非課税・不課税取引計",SUMIFS($E$9:E189,$N$9:N189,"非・不")+P190,IF(A190="8％(軽減)対象計",SUMIFS($E$9:E189,$N$9:N189,"※")+P190,IF(AND(A190="小計",COUNTIF($A$9:A189,"小計")&lt;1),SUM($E$9:E189)+P190,IF(AND(A190="小計",COUNTIF($A$9:A189,"小計")&gt;=1),SUM(OFFSET($E$8,LARGE($V$9:V189,1)+1,0,LARGE($V$9:V190,1)-LARGE($V$9:V189,1)-1,1))+P190,IF(A190="8％対象計",SUMIFS($E$9:E189,$N$9:N189,"")+P190-SUMIFS($E$9:E189,$A$9:A189,"非課税・不課税取引計")-SUMIFS($E$9:E189,$A$9:A189,"小計")-SUMIFS($E$9:E189,$A$9:A189,"8％消費税計")-SUMIFS($E$9:E189,$A$9:A189,"8％対象計")-SUMIFS($E$9:E189,$A$9:A189,"8％(軽減)消費税計")-SUMIFS($E$9:E189,$A$9:A189,"8％(軽減)対象計"),IF(A190="8％消費税計",ROUND(SUMIFS($E$9:E189,$A$9:A189,"8％(軽減)対象計")/COUNTIF($A$9:A189,"8％(軽減)対象計")*0.08,0)+P190,IF(A190="8％消費税計",ROUND(SUMIFS($E$9:E189,$A$9:A189,"8％対象計")/COUNTIF($A$9:A189,"8％対象計")*0.08,0)+P190,IF(AND(A190="値引き",C190="",D190=""),0+P190,IF(C190="","",IF(D190="","",ROUND(C190*D190,0)+P190))))))))))),"")</f>
        <v/>
      </c>
      <c r="F190" s="235"/>
      <c r="G190" s="236" t="str">
        <f ca="1">IFERROR(IF($A190="非課税・不課税取引計",SUMIFS(G$9:G189,$N$9:$N189,"非・不")+$Q190,IF(AND(A190="小計",COUNTIF($A$9:A189,"小計")&lt;1),SUM($G$9:G189)+Q190,IF(AND(A190="小計",COUNTIF($A$9:A189,"小計")&gt;=1),SUM(OFFSET($G$8,LARGE($V$9:V189,1)+1,0,LARGE($V$9:V190,1)-LARGE($V$9:V189,1)-1,1))+Q190,IF($A190="１０％対象計",SUMIFS(G$9:G189,$N$9:$N189,"")+$Q190-SUMIFS(G$9:G189,$A$9:$A189,"非課税・不課税取引計")-SUMIFS(G$9:G189,$A$9:$A189,"小計")-SUMIFS(G$9:G189,$A$9:$A189,"１０％消費税計")-SUMIFS(G$9:G189,$A$9:$A189,"１０％対象計"),IF($A190="１０％消費税計",ROUND(SUMIFS(G$9:G189,$A$9:$A189,"１０％対象計")/COUNTIF($A$9:$A189,"１０％対象計")*0.1,0)+$Q190,IF(A190="値引き",T190,IF($C190="","",IF($D190="","",ROUND(F190*$D190,0)+$Q190)))))))),"")</f>
        <v/>
      </c>
      <c r="H190" s="237" t="str">
        <f t="shared" si="8"/>
        <v/>
      </c>
      <c r="I190" s="235"/>
      <c r="J190" s="238" t="str">
        <f ca="1">IFERROR(IF($A190="非課税・不課税取引計",SUMIFS(J$9:J189,$N$9:$N189,"非・不")+$R190,IF(AND(A190="小計",COUNTIF($A$9:A189,"小計")&lt;1),SUM($J$9:J189)+R190,IF(AND(A190="小計",COUNTIF($A$9:A189,"小計")&gt;=1),SUM(OFFSET($J$8,LARGE($V$9:V189,1)+1,0,LARGE($V$9:V190,1)-LARGE($V$9:V189,1)-1,1))+R190,IF($A190="１０％対象計",SUMIFS(J$9:J189,$N$9:$N189,"")+$R190-SUMIFS(J$9:J189,$A$9:$A189,"非課税・不課税取引計")-SUMIFS(J$9:J189,$A$9:$A189,"小計")-SUMIFS(J$9:J189,$A$9:$A189,"１０％消費税計")-SUMIFS(J$9:J189,$A$9:$A189,"１０％対象計"),IF($A190="１０％消費税計",ROUND(SUMIFS(J$9:J189,$A$9:$A189,"１０％対象計")/COUNTIF($A$9:$A189,"１０％対象計")*0.1,0)+$R190,IF(A190="値引き",U190,IF($C190="","",IF($D190="","",ROUND(I190*$D190,0)+$R190)))))))),"")</f>
        <v/>
      </c>
      <c r="K190" s="239" t="str">
        <f t="shared" si="9"/>
        <v/>
      </c>
      <c r="L190" s="240" t="str">
        <f t="shared" si="10"/>
        <v/>
      </c>
      <c r="M190" s="234" t="str">
        <f ca="1">IFERROR(IF($A190="非課税・不課税取引計",SUMIFS(M$9:M189,$N$9:$N189,"非・不")+$S190,IF(AND(A190="小計",COUNTIF($A$9:A189,"小計")&lt;1),SUM($M$9:M189)+S190,IF(AND(A190="小計",COUNTIF($A$9:A189,"小計")&gt;=1),SUM(OFFSET($M$8,LARGE($V$9:V189,1)+1,0,LARGE($V$9:V190,1)-LARGE($V$9:V189,1)-1,1))+S190,IF($A190="１０％対象計",SUMIFS(M$9:M189,$N$9:$N189,"")+$S190-SUMIFS(M$9:M189,$A$9:$A189,"非課税・不課税取引計")-SUMIFS(M$9:M189,$A$9:$A189,"小計")-SUMIFS(M$9:M189,$A$9:$A189,"１０％消費税計")-SUMIFS(M$9:M189,$A$9:$A189,"１０％対象計"),IF($A190="１０％消費税計",ROUND(SUMIFS(M$9:M189,$A$9:$A189,"１０％対象計")/COUNTIF($A$9:$A189,"１０％対象計")*0.1,0)+$S190,IF(A190="値引き",E190-G190-J190+S190,IF($C190="","",IF($D190="","",E190-G190-J190+$S190)))))))),"")</f>
        <v/>
      </c>
      <c r="N190" s="241"/>
      <c r="O190" s="242"/>
      <c r="P190" s="248"/>
      <c r="Q190" s="249"/>
      <c r="R190" s="249"/>
      <c r="S190" s="250"/>
      <c r="T190" s="252"/>
      <c r="U190" s="253"/>
      <c r="V190" s="214" t="str">
        <f t="shared" si="11"/>
        <v/>
      </c>
    </row>
    <row r="191" spans="1:22" ht="19.899999999999999" customHeight="1">
      <c r="A191" s="230"/>
      <c r="B191" s="231"/>
      <c r="C191" s="232"/>
      <c r="D191" s="233"/>
      <c r="E191" s="247" t="str">
        <f ca="1">IFERROR(IF(A191="１０％対象計",SUMIFS($E$9:E190,$N$9:N190,""),IF(A191="非課税・不課税取引計",SUMIFS($E$9:E190,$N$9:N190,"非・不")+P191,IF(A191="8％(軽減)対象計",SUMIFS($E$9:E190,$N$9:N190,"※")+P191,IF(AND(A191="小計",COUNTIF($A$9:A190,"小計")&lt;1),SUM($E$9:E190)+P191,IF(AND(A191="小計",COUNTIF($A$9:A190,"小計")&gt;=1),SUM(OFFSET($E$8,LARGE($V$9:V190,1)+1,0,LARGE($V$9:V191,1)-LARGE($V$9:V190,1)-1,1))+P191,IF(A191="8％対象計",SUMIFS($E$9:E190,$N$9:N190,"")+P191-SUMIFS($E$9:E190,$A$9:A190,"非課税・不課税取引計")-SUMIFS($E$9:E190,$A$9:A190,"小計")-SUMIFS($E$9:E190,$A$9:A190,"8％消費税計")-SUMIFS($E$9:E190,$A$9:A190,"8％対象計")-SUMIFS($E$9:E190,$A$9:A190,"8％(軽減)消費税計")-SUMIFS($E$9:E190,$A$9:A190,"8％(軽減)対象計"),IF(A191="8％消費税計",ROUND(SUMIFS($E$9:E190,$A$9:A190,"8％(軽減)対象計")/COUNTIF($A$9:A190,"8％(軽減)対象計")*0.08,0)+P191,IF(A191="8％消費税計",ROUND(SUMIFS($E$9:E190,$A$9:A190,"8％対象計")/COUNTIF($A$9:A190,"8％対象計")*0.08,0)+P191,IF(AND(A191="値引き",C191="",D191=""),0+P191,IF(C191="","",IF(D191="","",ROUND(C191*D191,0)+P191))))))))))),"")</f>
        <v/>
      </c>
      <c r="F191" s="235"/>
      <c r="G191" s="236" t="str">
        <f ca="1">IFERROR(IF($A191="非課税・不課税取引計",SUMIFS(G$9:G190,$N$9:$N190,"非・不")+$Q191,IF(AND(A191="小計",COUNTIF($A$9:A190,"小計")&lt;1),SUM($G$9:G190)+Q191,IF(AND(A191="小計",COUNTIF($A$9:A190,"小計")&gt;=1),SUM(OFFSET($G$8,LARGE($V$9:V190,1)+1,0,LARGE($V$9:V191,1)-LARGE($V$9:V190,1)-1,1))+Q191,IF($A191="１０％対象計",SUMIFS(G$9:G190,$N$9:$N190,"")+$Q191-SUMIFS(G$9:G190,$A$9:$A190,"非課税・不課税取引計")-SUMIFS(G$9:G190,$A$9:$A190,"小計")-SUMIFS(G$9:G190,$A$9:$A190,"１０％消費税計")-SUMIFS(G$9:G190,$A$9:$A190,"１０％対象計"),IF($A191="１０％消費税計",ROUND(SUMIFS(G$9:G190,$A$9:$A190,"１０％対象計")/COUNTIF($A$9:$A190,"１０％対象計")*0.1,0)+$Q191,IF(A191="値引き",T191,IF($C191="","",IF($D191="","",ROUND(F191*$D191,0)+$Q191)))))))),"")</f>
        <v/>
      </c>
      <c r="H191" s="237" t="str">
        <f t="shared" si="8"/>
        <v/>
      </c>
      <c r="I191" s="235"/>
      <c r="J191" s="238" t="str">
        <f ca="1">IFERROR(IF($A191="非課税・不課税取引計",SUMIFS(J$9:J190,$N$9:$N190,"非・不")+$R191,IF(AND(A191="小計",COUNTIF($A$9:A190,"小計")&lt;1),SUM($J$9:J190)+R191,IF(AND(A191="小計",COUNTIF($A$9:A190,"小計")&gt;=1),SUM(OFFSET($J$8,LARGE($V$9:V190,1)+1,0,LARGE($V$9:V191,1)-LARGE($V$9:V190,1)-1,1))+R191,IF($A191="１０％対象計",SUMIFS(J$9:J190,$N$9:$N190,"")+$R191-SUMIFS(J$9:J190,$A$9:$A190,"非課税・不課税取引計")-SUMIFS(J$9:J190,$A$9:$A190,"小計")-SUMIFS(J$9:J190,$A$9:$A190,"１０％消費税計")-SUMIFS(J$9:J190,$A$9:$A190,"１０％対象計"),IF($A191="１０％消費税計",ROUND(SUMIFS(J$9:J190,$A$9:$A190,"１０％対象計")/COUNTIF($A$9:$A190,"１０％対象計")*0.1,0)+$R191,IF(A191="値引き",U191,IF($C191="","",IF($D191="","",ROUND(I191*$D191,0)+$R191)))))))),"")</f>
        <v/>
      </c>
      <c r="K191" s="239" t="str">
        <f t="shared" si="9"/>
        <v/>
      </c>
      <c r="L191" s="240" t="str">
        <f t="shared" si="10"/>
        <v/>
      </c>
      <c r="M191" s="234" t="str">
        <f ca="1">IFERROR(IF($A191="非課税・不課税取引計",SUMIFS(M$9:M190,$N$9:$N190,"非・不")+$S191,IF(AND(A191="小計",COUNTIF($A$9:A190,"小計")&lt;1),SUM($M$9:M190)+S191,IF(AND(A191="小計",COUNTIF($A$9:A190,"小計")&gt;=1),SUM(OFFSET($M$8,LARGE($V$9:V190,1)+1,0,LARGE($V$9:V191,1)-LARGE($V$9:V190,1)-1,1))+S191,IF($A191="１０％対象計",SUMIFS(M$9:M190,$N$9:$N190,"")+$S191-SUMIFS(M$9:M190,$A$9:$A190,"非課税・不課税取引計")-SUMIFS(M$9:M190,$A$9:$A190,"小計")-SUMIFS(M$9:M190,$A$9:$A190,"１０％消費税計")-SUMIFS(M$9:M190,$A$9:$A190,"１０％対象計"),IF($A191="１０％消費税計",ROUND(SUMIFS(M$9:M190,$A$9:$A190,"１０％対象計")/COUNTIF($A$9:$A190,"１０％対象計")*0.1,0)+$S191,IF(A191="値引き",E191-G191-J191+S191,IF($C191="","",IF($D191="","",E191-G191-J191+$S191)))))))),"")</f>
        <v/>
      </c>
      <c r="N191" s="241"/>
      <c r="O191" s="242"/>
      <c r="P191" s="248"/>
      <c r="Q191" s="249"/>
      <c r="R191" s="249"/>
      <c r="S191" s="250"/>
      <c r="T191" s="252"/>
      <c r="U191" s="253"/>
      <c r="V191" s="214" t="str">
        <f t="shared" si="11"/>
        <v/>
      </c>
    </row>
    <row r="192" spans="1:22" ht="19.899999999999999" customHeight="1">
      <c r="A192" s="230"/>
      <c r="B192" s="231"/>
      <c r="C192" s="232"/>
      <c r="D192" s="233"/>
      <c r="E192" s="247" t="str">
        <f ca="1">IFERROR(IF(A192="１０％対象計",SUMIFS($E$9:E191,$N$9:N191,""),IF(A192="非課税・不課税取引計",SUMIFS($E$9:E191,$N$9:N191,"非・不")+P192,IF(A192="8％(軽減)対象計",SUMIFS($E$9:E191,$N$9:N191,"※")+P192,IF(AND(A192="小計",COUNTIF($A$9:A191,"小計")&lt;1),SUM($E$9:E191)+P192,IF(AND(A192="小計",COUNTIF($A$9:A191,"小計")&gt;=1),SUM(OFFSET($E$8,LARGE($V$9:V191,1)+1,0,LARGE($V$9:V192,1)-LARGE($V$9:V191,1)-1,1))+P192,IF(A192="8％対象計",SUMIFS($E$9:E191,$N$9:N191,"")+P192-SUMIFS($E$9:E191,$A$9:A191,"非課税・不課税取引計")-SUMIFS($E$9:E191,$A$9:A191,"小計")-SUMIFS($E$9:E191,$A$9:A191,"8％消費税計")-SUMIFS($E$9:E191,$A$9:A191,"8％対象計")-SUMIFS($E$9:E191,$A$9:A191,"8％(軽減)消費税計")-SUMIFS($E$9:E191,$A$9:A191,"8％(軽減)対象計"),IF(A192="8％消費税計",ROUND(SUMIFS($E$9:E191,$A$9:A191,"8％(軽減)対象計")/COUNTIF($A$9:A191,"8％(軽減)対象計")*0.08,0)+P192,IF(A192="8％消費税計",ROUND(SUMIFS($E$9:E191,$A$9:A191,"8％対象計")/COUNTIF($A$9:A191,"8％対象計")*0.08,0)+P192,IF(AND(A192="値引き",C192="",D192=""),0+P192,IF(C192="","",IF(D192="","",ROUND(C192*D192,0)+P192))))))))))),"")</f>
        <v/>
      </c>
      <c r="F192" s="235"/>
      <c r="G192" s="236" t="str">
        <f ca="1">IFERROR(IF($A192="非課税・不課税取引計",SUMIFS(G$9:G191,$N$9:$N191,"非・不")+$Q192,IF(AND(A192="小計",COUNTIF($A$9:A191,"小計")&lt;1),SUM($G$9:G191)+Q192,IF(AND(A192="小計",COUNTIF($A$9:A191,"小計")&gt;=1),SUM(OFFSET($G$8,LARGE($V$9:V191,1)+1,0,LARGE($V$9:V192,1)-LARGE($V$9:V191,1)-1,1))+Q192,IF($A192="１０％対象計",SUMIFS(G$9:G191,$N$9:$N191,"")+$Q192-SUMIFS(G$9:G191,$A$9:$A191,"非課税・不課税取引計")-SUMIFS(G$9:G191,$A$9:$A191,"小計")-SUMIFS(G$9:G191,$A$9:$A191,"１０％消費税計")-SUMIFS(G$9:G191,$A$9:$A191,"１０％対象計"),IF($A192="１０％消費税計",ROUND(SUMIFS(G$9:G191,$A$9:$A191,"１０％対象計")/COUNTIF($A$9:$A191,"１０％対象計")*0.1,0)+$Q192,IF(A192="値引き",T192,IF($C192="","",IF($D192="","",ROUND(F192*$D192,0)+$Q192)))))))),"")</f>
        <v/>
      </c>
      <c r="H192" s="237" t="str">
        <f t="shared" si="8"/>
        <v/>
      </c>
      <c r="I192" s="235"/>
      <c r="J192" s="238" t="str">
        <f ca="1">IFERROR(IF($A192="非課税・不課税取引計",SUMIFS(J$9:J191,$N$9:$N191,"非・不")+$R192,IF(AND(A192="小計",COUNTIF($A$9:A191,"小計")&lt;1),SUM($J$9:J191)+R192,IF(AND(A192="小計",COUNTIF($A$9:A191,"小計")&gt;=1),SUM(OFFSET($J$8,LARGE($V$9:V191,1)+1,0,LARGE($V$9:V192,1)-LARGE($V$9:V191,1)-1,1))+R192,IF($A192="１０％対象計",SUMIFS(J$9:J191,$N$9:$N191,"")+$R192-SUMIFS(J$9:J191,$A$9:$A191,"非課税・不課税取引計")-SUMIFS(J$9:J191,$A$9:$A191,"小計")-SUMIFS(J$9:J191,$A$9:$A191,"１０％消費税計")-SUMIFS(J$9:J191,$A$9:$A191,"１０％対象計"),IF($A192="１０％消費税計",ROUND(SUMIFS(J$9:J191,$A$9:$A191,"１０％対象計")/COUNTIF($A$9:$A191,"１０％対象計")*0.1,0)+$R192,IF(A192="値引き",U192,IF($C192="","",IF($D192="","",ROUND(I192*$D192,0)+$R192)))))))),"")</f>
        <v/>
      </c>
      <c r="K192" s="239" t="str">
        <f t="shared" si="9"/>
        <v/>
      </c>
      <c r="L192" s="240" t="str">
        <f t="shared" si="10"/>
        <v/>
      </c>
      <c r="M192" s="234" t="str">
        <f ca="1">IFERROR(IF($A192="非課税・不課税取引計",SUMIFS(M$9:M191,$N$9:$N191,"非・不")+$S192,IF(AND(A192="小計",COUNTIF($A$9:A191,"小計")&lt;1),SUM($M$9:M191)+S192,IF(AND(A192="小計",COUNTIF($A$9:A191,"小計")&gt;=1),SUM(OFFSET($M$8,LARGE($V$9:V191,1)+1,0,LARGE($V$9:V192,1)-LARGE($V$9:V191,1)-1,1))+S192,IF($A192="１０％対象計",SUMIFS(M$9:M191,$N$9:$N191,"")+$S192-SUMIFS(M$9:M191,$A$9:$A191,"非課税・不課税取引計")-SUMIFS(M$9:M191,$A$9:$A191,"小計")-SUMIFS(M$9:M191,$A$9:$A191,"１０％消費税計")-SUMIFS(M$9:M191,$A$9:$A191,"１０％対象計"),IF($A192="１０％消費税計",ROUND(SUMIFS(M$9:M191,$A$9:$A191,"１０％対象計")/COUNTIF($A$9:$A191,"１０％対象計")*0.1,0)+$S192,IF(A192="値引き",E192-G192-J192+S192,IF($C192="","",IF($D192="","",E192-G192-J192+$S192)))))))),"")</f>
        <v/>
      </c>
      <c r="N192" s="241"/>
      <c r="O192" s="242"/>
      <c r="P192" s="248"/>
      <c r="Q192" s="249"/>
      <c r="R192" s="249"/>
      <c r="S192" s="250"/>
      <c r="T192" s="252"/>
      <c r="U192" s="253"/>
      <c r="V192" s="214" t="str">
        <f t="shared" si="11"/>
        <v/>
      </c>
    </row>
    <row r="193" spans="1:22" ht="19.899999999999999" customHeight="1">
      <c r="A193" s="230"/>
      <c r="B193" s="231"/>
      <c r="C193" s="232"/>
      <c r="D193" s="233"/>
      <c r="E193" s="247" t="str">
        <f ca="1">IFERROR(IF(A193="１０％対象計",SUMIFS($E$9:E192,$N$9:N192,""),IF(A193="非課税・不課税取引計",SUMIFS($E$9:E192,$N$9:N192,"非・不")+P193,IF(A193="8％(軽減)対象計",SUMIFS($E$9:E192,$N$9:N192,"※")+P193,IF(AND(A193="小計",COUNTIF($A$9:A192,"小計")&lt;1),SUM($E$9:E192)+P193,IF(AND(A193="小計",COUNTIF($A$9:A192,"小計")&gt;=1),SUM(OFFSET($E$8,LARGE($V$9:V192,1)+1,0,LARGE($V$9:V193,1)-LARGE($V$9:V192,1)-1,1))+P193,IF(A193="8％対象計",SUMIFS($E$9:E192,$N$9:N192,"")+P193-SUMIFS($E$9:E192,$A$9:A192,"非課税・不課税取引計")-SUMIFS($E$9:E192,$A$9:A192,"小計")-SUMIFS($E$9:E192,$A$9:A192,"8％消費税計")-SUMIFS($E$9:E192,$A$9:A192,"8％対象計")-SUMIFS($E$9:E192,$A$9:A192,"8％(軽減)消費税計")-SUMIFS($E$9:E192,$A$9:A192,"8％(軽減)対象計"),IF(A193="8％消費税計",ROUND(SUMIFS($E$9:E192,$A$9:A192,"8％(軽減)対象計")/COUNTIF($A$9:A192,"8％(軽減)対象計")*0.08,0)+P193,IF(A193="8％消費税計",ROUND(SUMIFS($E$9:E192,$A$9:A192,"8％対象計")/COUNTIF($A$9:A192,"8％対象計")*0.08,0)+P193,IF(AND(A193="値引き",C193="",D193=""),0+P193,IF(C193="","",IF(D193="","",ROUND(C193*D193,0)+P193))))))))))),"")</f>
        <v/>
      </c>
      <c r="F193" s="235"/>
      <c r="G193" s="236" t="str">
        <f ca="1">IFERROR(IF($A193="非課税・不課税取引計",SUMIFS(G$9:G192,$N$9:$N192,"非・不")+$Q193,IF(AND(A193="小計",COUNTIF($A$9:A192,"小計")&lt;1),SUM($G$9:G192)+Q193,IF(AND(A193="小計",COUNTIF($A$9:A192,"小計")&gt;=1),SUM(OFFSET($G$8,LARGE($V$9:V192,1)+1,0,LARGE($V$9:V193,1)-LARGE($V$9:V192,1)-1,1))+Q193,IF($A193="１０％対象計",SUMIFS(G$9:G192,$N$9:$N192,"")+$Q193-SUMIFS(G$9:G192,$A$9:$A192,"非課税・不課税取引計")-SUMIFS(G$9:G192,$A$9:$A192,"小計")-SUMIFS(G$9:G192,$A$9:$A192,"１０％消費税計")-SUMIFS(G$9:G192,$A$9:$A192,"１０％対象計"),IF($A193="１０％消費税計",ROUND(SUMIFS(G$9:G192,$A$9:$A192,"１０％対象計")/COUNTIF($A$9:$A192,"１０％対象計")*0.1,0)+$Q193,IF(A193="値引き",T193,IF($C193="","",IF($D193="","",ROUND(F193*$D193,0)+$Q193)))))))),"")</f>
        <v/>
      </c>
      <c r="H193" s="237" t="str">
        <f t="shared" si="8"/>
        <v/>
      </c>
      <c r="I193" s="235"/>
      <c r="J193" s="238" t="str">
        <f ca="1">IFERROR(IF($A193="非課税・不課税取引計",SUMIFS(J$9:J192,$N$9:$N192,"非・不")+$R193,IF(AND(A193="小計",COUNTIF($A$9:A192,"小計")&lt;1),SUM($J$9:J192)+R193,IF(AND(A193="小計",COUNTIF($A$9:A192,"小計")&gt;=1),SUM(OFFSET($J$8,LARGE($V$9:V192,1)+1,0,LARGE($V$9:V193,1)-LARGE($V$9:V192,1)-1,1))+R193,IF($A193="１０％対象計",SUMIFS(J$9:J192,$N$9:$N192,"")+$R193-SUMIFS(J$9:J192,$A$9:$A192,"非課税・不課税取引計")-SUMIFS(J$9:J192,$A$9:$A192,"小計")-SUMIFS(J$9:J192,$A$9:$A192,"１０％消費税計")-SUMIFS(J$9:J192,$A$9:$A192,"１０％対象計"),IF($A193="１０％消費税計",ROUND(SUMIFS(J$9:J192,$A$9:$A192,"１０％対象計")/COUNTIF($A$9:$A192,"１０％対象計")*0.1,0)+$R193,IF(A193="値引き",U193,IF($C193="","",IF($D193="","",ROUND(I193*$D193,0)+$R193)))))))),"")</f>
        <v/>
      </c>
      <c r="K193" s="239" t="str">
        <f t="shared" si="9"/>
        <v/>
      </c>
      <c r="L193" s="240" t="str">
        <f t="shared" si="10"/>
        <v/>
      </c>
      <c r="M193" s="234" t="str">
        <f ca="1">IFERROR(IF($A193="非課税・不課税取引計",SUMIFS(M$9:M192,$N$9:$N192,"非・不")+$S193,IF(AND(A193="小計",COUNTIF($A$9:A192,"小計")&lt;1),SUM($M$9:M192)+S193,IF(AND(A193="小計",COUNTIF($A$9:A192,"小計")&gt;=1),SUM(OFFSET($M$8,LARGE($V$9:V192,1)+1,0,LARGE($V$9:V193,1)-LARGE($V$9:V192,1)-1,1))+S193,IF($A193="１０％対象計",SUMIFS(M$9:M192,$N$9:$N192,"")+$S193-SUMIFS(M$9:M192,$A$9:$A192,"非課税・不課税取引計")-SUMIFS(M$9:M192,$A$9:$A192,"小計")-SUMIFS(M$9:M192,$A$9:$A192,"１０％消費税計")-SUMIFS(M$9:M192,$A$9:$A192,"１０％対象計"),IF($A193="１０％消費税計",ROUND(SUMIFS(M$9:M192,$A$9:$A192,"１０％対象計")/COUNTIF($A$9:$A192,"１０％対象計")*0.1,0)+$S193,IF(A193="値引き",E193-G193-J193+S193,IF($C193="","",IF($D193="","",E193-G193-J193+$S193)))))))),"")</f>
        <v/>
      </c>
      <c r="N193" s="241"/>
      <c r="O193" s="242"/>
      <c r="P193" s="248"/>
      <c r="Q193" s="249"/>
      <c r="R193" s="249"/>
      <c r="S193" s="250"/>
      <c r="T193" s="252"/>
      <c r="U193" s="253"/>
      <c r="V193" s="214" t="str">
        <f t="shared" si="11"/>
        <v/>
      </c>
    </row>
    <row r="194" spans="1:22" ht="19.899999999999999" customHeight="1">
      <c r="A194" s="230"/>
      <c r="B194" s="231"/>
      <c r="C194" s="232"/>
      <c r="D194" s="233"/>
      <c r="E194" s="247" t="str">
        <f ca="1">IFERROR(IF(A194="１０％対象計",SUMIFS($E$9:E193,$N$9:N193,""),IF(A194="非課税・不課税取引計",SUMIFS($E$9:E193,$N$9:N193,"非・不")+P194,IF(A194="8％(軽減)対象計",SUMIFS($E$9:E193,$N$9:N193,"※")+P194,IF(AND(A194="小計",COUNTIF($A$9:A193,"小計")&lt;1),SUM($E$9:E193)+P194,IF(AND(A194="小計",COUNTIF($A$9:A193,"小計")&gt;=1),SUM(OFFSET($E$8,LARGE($V$9:V193,1)+1,0,LARGE($V$9:V194,1)-LARGE($V$9:V193,1)-1,1))+P194,IF(A194="8％対象計",SUMIFS($E$9:E193,$N$9:N193,"")+P194-SUMIFS($E$9:E193,$A$9:A193,"非課税・不課税取引計")-SUMIFS($E$9:E193,$A$9:A193,"小計")-SUMIFS($E$9:E193,$A$9:A193,"8％消費税計")-SUMIFS($E$9:E193,$A$9:A193,"8％対象計")-SUMIFS($E$9:E193,$A$9:A193,"8％(軽減)消費税計")-SUMIFS($E$9:E193,$A$9:A193,"8％(軽減)対象計"),IF(A194="8％消費税計",ROUND(SUMIFS($E$9:E193,$A$9:A193,"8％(軽減)対象計")/COUNTIF($A$9:A193,"8％(軽減)対象計")*0.08,0)+P194,IF(A194="8％消費税計",ROUND(SUMIFS($E$9:E193,$A$9:A193,"8％対象計")/COUNTIF($A$9:A193,"8％対象計")*0.08,0)+P194,IF(AND(A194="値引き",C194="",D194=""),0+P194,IF(C194="","",IF(D194="","",ROUND(C194*D194,0)+P194))))))))))),"")</f>
        <v/>
      </c>
      <c r="F194" s="235"/>
      <c r="G194" s="236" t="str">
        <f ca="1">IFERROR(IF($A194="非課税・不課税取引計",SUMIFS(G$9:G193,$N$9:$N193,"非・不")+$Q194,IF(AND(A194="小計",COUNTIF($A$9:A193,"小計")&lt;1),SUM($G$9:G193)+Q194,IF(AND(A194="小計",COUNTIF($A$9:A193,"小計")&gt;=1),SUM(OFFSET($G$8,LARGE($V$9:V193,1)+1,0,LARGE($V$9:V194,1)-LARGE($V$9:V193,1)-1,1))+Q194,IF($A194="１０％対象計",SUMIFS(G$9:G193,$N$9:$N193,"")+$Q194-SUMIFS(G$9:G193,$A$9:$A193,"非課税・不課税取引計")-SUMIFS(G$9:G193,$A$9:$A193,"小計")-SUMIFS(G$9:G193,$A$9:$A193,"１０％消費税計")-SUMIFS(G$9:G193,$A$9:$A193,"１０％対象計"),IF($A194="１０％消費税計",ROUND(SUMIFS(G$9:G193,$A$9:$A193,"１０％対象計")/COUNTIF($A$9:$A193,"１０％対象計")*0.1,0)+$Q194,IF(A194="値引き",T194,IF($C194="","",IF($D194="","",ROUND(F194*$D194,0)+$Q194)))))))),"")</f>
        <v/>
      </c>
      <c r="H194" s="237" t="str">
        <f t="shared" si="8"/>
        <v/>
      </c>
      <c r="I194" s="235"/>
      <c r="J194" s="238" t="str">
        <f ca="1">IFERROR(IF($A194="非課税・不課税取引計",SUMIFS(J$9:J193,$N$9:$N193,"非・不")+$R194,IF(AND(A194="小計",COUNTIF($A$9:A193,"小計")&lt;1),SUM($J$9:J193)+R194,IF(AND(A194="小計",COUNTIF($A$9:A193,"小計")&gt;=1),SUM(OFFSET($J$8,LARGE($V$9:V193,1)+1,0,LARGE($V$9:V194,1)-LARGE($V$9:V193,1)-1,1))+R194,IF($A194="１０％対象計",SUMIFS(J$9:J193,$N$9:$N193,"")+$R194-SUMIFS(J$9:J193,$A$9:$A193,"非課税・不課税取引計")-SUMIFS(J$9:J193,$A$9:$A193,"小計")-SUMIFS(J$9:J193,$A$9:$A193,"１０％消費税計")-SUMIFS(J$9:J193,$A$9:$A193,"１０％対象計"),IF($A194="１０％消費税計",ROUND(SUMIFS(J$9:J193,$A$9:$A193,"１０％対象計")/COUNTIF($A$9:$A193,"１０％対象計")*0.1,0)+$R194,IF(A194="値引き",U194,IF($C194="","",IF($D194="","",ROUND(I194*$D194,0)+$R194)))))))),"")</f>
        <v/>
      </c>
      <c r="K194" s="239" t="str">
        <f t="shared" si="9"/>
        <v/>
      </c>
      <c r="L194" s="240" t="str">
        <f t="shared" si="10"/>
        <v/>
      </c>
      <c r="M194" s="234" t="str">
        <f ca="1">IFERROR(IF($A194="非課税・不課税取引計",SUMIFS(M$9:M193,$N$9:$N193,"非・不")+$S194,IF(AND(A194="小計",COUNTIF($A$9:A193,"小計")&lt;1),SUM($M$9:M193)+S194,IF(AND(A194="小計",COUNTIF($A$9:A193,"小計")&gt;=1),SUM(OFFSET($M$8,LARGE($V$9:V193,1)+1,0,LARGE($V$9:V194,1)-LARGE($V$9:V193,1)-1,1))+S194,IF($A194="１０％対象計",SUMIFS(M$9:M193,$N$9:$N193,"")+$S194-SUMIFS(M$9:M193,$A$9:$A193,"非課税・不課税取引計")-SUMIFS(M$9:M193,$A$9:$A193,"小計")-SUMIFS(M$9:M193,$A$9:$A193,"１０％消費税計")-SUMIFS(M$9:M193,$A$9:$A193,"１０％対象計"),IF($A194="１０％消費税計",ROUND(SUMIFS(M$9:M193,$A$9:$A193,"１０％対象計")/COUNTIF($A$9:$A193,"１０％対象計")*0.1,0)+$S194,IF(A194="値引き",E194-G194-J194+S194,IF($C194="","",IF($D194="","",E194-G194-J194+$S194)))))))),"")</f>
        <v/>
      </c>
      <c r="N194" s="241"/>
      <c r="O194" s="242"/>
      <c r="P194" s="248"/>
      <c r="Q194" s="249"/>
      <c r="R194" s="249"/>
      <c r="S194" s="250"/>
      <c r="T194" s="252"/>
      <c r="U194" s="253"/>
      <c r="V194" s="214" t="str">
        <f t="shared" si="11"/>
        <v/>
      </c>
    </row>
    <row r="195" spans="1:22" ht="19.899999999999999" customHeight="1">
      <c r="A195" s="230"/>
      <c r="B195" s="231"/>
      <c r="C195" s="232"/>
      <c r="D195" s="233"/>
      <c r="E195" s="247" t="str">
        <f ca="1">IFERROR(IF(A195="１０％対象計",SUMIFS($E$9:E194,$N$9:N194,""),IF(A195="非課税・不課税取引計",SUMIFS($E$9:E194,$N$9:N194,"非・不")+P195,IF(A195="8％(軽減)対象計",SUMIFS($E$9:E194,$N$9:N194,"※")+P195,IF(AND(A195="小計",COUNTIF($A$9:A194,"小計")&lt;1),SUM($E$9:E194)+P195,IF(AND(A195="小計",COUNTIF($A$9:A194,"小計")&gt;=1),SUM(OFFSET($E$8,LARGE($V$9:V194,1)+1,0,LARGE($V$9:V195,1)-LARGE($V$9:V194,1)-1,1))+P195,IF(A195="8％対象計",SUMIFS($E$9:E194,$N$9:N194,"")+P195-SUMIFS($E$9:E194,$A$9:A194,"非課税・不課税取引計")-SUMIFS($E$9:E194,$A$9:A194,"小計")-SUMIFS($E$9:E194,$A$9:A194,"8％消費税計")-SUMIFS($E$9:E194,$A$9:A194,"8％対象計")-SUMIFS($E$9:E194,$A$9:A194,"8％(軽減)消費税計")-SUMIFS($E$9:E194,$A$9:A194,"8％(軽減)対象計"),IF(A195="8％消費税計",ROUND(SUMIFS($E$9:E194,$A$9:A194,"8％(軽減)対象計")/COUNTIF($A$9:A194,"8％(軽減)対象計")*0.08,0)+P195,IF(A195="8％消費税計",ROUND(SUMIFS($E$9:E194,$A$9:A194,"8％対象計")/COUNTIF($A$9:A194,"8％対象計")*0.08,0)+P195,IF(AND(A195="値引き",C195="",D195=""),0+P195,IF(C195="","",IF(D195="","",ROUND(C195*D195,0)+P195))))))))))),"")</f>
        <v/>
      </c>
      <c r="F195" s="235"/>
      <c r="G195" s="236" t="str">
        <f ca="1">IFERROR(IF($A195="非課税・不課税取引計",SUMIFS(G$9:G194,$N$9:$N194,"非・不")+$Q195,IF(AND(A195="小計",COUNTIF($A$9:A194,"小計")&lt;1),SUM($G$9:G194)+Q195,IF(AND(A195="小計",COUNTIF($A$9:A194,"小計")&gt;=1),SUM(OFFSET($G$8,LARGE($V$9:V194,1)+1,0,LARGE($V$9:V195,1)-LARGE($V$9:V194,1)-1,1))+Q195,IF($A195="１０％対象計",SUMIFS(G$9:G194,$N$9:$N194,"")+$Q195-SUMIFS(G$9:G194,$A$9:$A194,"非課税・不課税取引計")-SUMIFS(G$9:G194,$A$9:$A194,"小計")-SUMIFS(G$9:G194,$A$9:$A194,"１０％消費税計")-SUMIFS(G$9:G194,$A$9:$A194,"１０％対象計"),IF($A195="１０％消費税計",ROUND(SUMIFS(G$9:G194,$A$9:$A194,"１０％対象計")/COUNTIF($A$9:$A194,"１０％対象計")*0.1,0)+$Q195,IF(A195="値引き",T195,IF($C195="","",IF($D195="","",ROUND(F195*$D195,0)+$Q195)))))))),"")</f>
        <v/>
      </c>
      <c r="H195" s="237" t="str">
        <f t="shared" si="8"/>
        <v/>
      </c>
      <c r="I195" s="235"/>
      <c r="J195" s="238" t="str">
        <f ca="1">IFERROR(IF($A195="非課税・不課税取引計",SUMIFS(J$9:J194,$N$9:$N194,"非・不")+$R195,IF(AND(A195="小計",COUNTIF($A$9:A194,"小計")&lt;1),SUM($J$9:J194)+R195,IF(AND(A195="小計",COUNTIF($A$9:A194,"小計")&gt;=1),SUM(OFFSET($J$8,LARGE($V$9:V194,1)+1,0,LARGE($V$9:V195,1)-LARGE($V$9:V194,1)-1,1))+R195,IF($A195="１０％対象計",SUMIFS(J$9:J194,$N$9:$N194,"")+$R195-SUMIFS(J$9:J194,$A$9:$A194,"非課税・不課税取引計")-SUMIFS(J$9:J194,$A$9:$A194,"小計")-SUMIFS(J$9:J194,$A$9:$A194,"１０％消費税計")-SUMIFS(J$9:J194,$A$9:$A194,"１０％対象計"),IF($A195="１０％消費税計",ROUND(SUMIFS(J$9:J194,$A$9:$A194,"１０％対象計")/COUNTIF($A$9:$A194,"１０％対象計")*0.1,0)+$R195,IF(A195="値引き",U195,IF($C195="","",IF($D195="","",ROUND(I195*$D195,0)+$R195)))))))),"")</f>
        <v/>
      </c>
      <c r="K195" s="239" t="str">
        <f t="shared" si="9"/>
        <v/>
      </c>
      <c r="L195" s="240" t="str">
        <f t="shared" si="10"/>
        <v/>
      </c>
      <c r="M195" s="234" t="str">
        <f ca="1">IFERROR(IF($A195="非課税・不課税取引計",SUMIFS(M$9:M194,$N$9:$N194,"非・不")+$S195,IF(AND(A195="小計",COUNTIF($A$9:A194,"小計")&lt;1),SUM($M$9:M194)+S195,IF(AND(A195="小計",COUNTIF($A$9:A194,"小計")&gt;=1),SUM(OFFSET($M$8,LARGE($V$9:V194,1)+1,0,LARGE($V$9:V195,1)-LARGE($V$9:V194,1)-1,1))+S195,IF($A195="１０％対象計",SUMIFS(M$9:M194,$N$9:$N194,"")+$S195-SUMIFS(M$9:M194,$A$9:$A194,"非課税・不課税取引計")-SUMIFS(M$9:M194,$A$9:$A194,"小計")-SUMIFS(M$9:M194,$A$9:$A194,"１０％消費税計")-SUMIFS(M$9:M194,$A$9:$A194,"１０％対象計"),IF($A195="１０％消費税計",ROUND(SUMIFS(M$9:M194,$A$9:$A194,"１０％対象計")/COUNTIF($A$9:$A194,"１０％対象計")*0.1,0)+$S195,IF(A195="値引き",E195-G195-J195+S195,IF($C195="","",IF($D195="","",E195-G195-J195+$S195)))))))),"")</f>
        <v/>
      </c>
      <c r="N195" s="241"/>
      <c r="O195" s="242"/>
      <c r="P195" s="248"/>
      <c r="Q195" s="249"/>
      <c r="R195" s="249"/>
      <c r="S195" s="250"/>
      <c r="T195" s="252"/>
      <c r="U195" s="253"/>
      <c r="V195" s="214" t="str">
        <f t="shared" si="11"/>
        <v/>
      </c>
    </row>
    <row r="196" spans="1:22" ht="19.899999999999999" customHeight="1">
      <c r="A196" s="230"/>
      <c r="B196" s="231"/>
      <c r="C196" s="232"/>
      <c r="D196" s="233"/>
      <c r="E196" s="247" t="str">
        <f ca="1">IFERROR(IF(A196="１０％対象計",SUMIFS($E$9:E195,$N$9:N195,""),IF(A196="非課税・不課税取引計",SUMIFS($E$9:E195,$N$9:N195,"非・不")+P196,IF(A196="8％(軽減)対象計",SUMIFS($E$9:E195,$N$9:N195,"※")+P196,IF(AND(A196="小計",COUNTIF($A$9:A195,"小計")&lt;1),SUM($E$9:E195)+P196,IF(AND(A196="小計",COUNTIF($A$9:A195,"小計")&gt;=1),SUM(OFFSET($E$8,LARGE($V$9:V195,1)+1,0,LARGE($V$9:V196,1)-LARGE($V$9:V195,1)-1,1))+P196,IF(A196="8％対象計",SUMIFS($E$9:E195,$N$9:N195,"")+P196-SUMIFS($E$9:E195,$A$9:A195,"非課税・不課税取引計")-SUMIFS($E$9:E195,$A$9:A195,"小計")-SUMIFS($E$9:E195,$A$9:A195,"8％消費税計")-SUMIFS($E$9:E195,$A$9:A195,"8％対象計")-SUMIFS($E$9:E195,$A$9:A195,"8％(軽減)消費税計")-SUMIFS($E$9:E195,$A$9:A195,"8％(軽減)対象計"),IF(A196="8％消費税計",ROUND(SUMIFS($E$9:E195,$A$9:A195,"8％(軽減)対象計")/COUNTIF($A$9:A195,"8％(軽減)対象計")*0.08,0)+P196,IF(A196="8％消費税計",ROUND(SUMIFS($E$9:E195,$A$9:A195,"8％対象計")/COUNTIF($A$9:A195,"8％対象計")*0.08,0)+P196,IF(AND(A196="値引き",C196="",D196=""),0+P196,IF(C196="","",IF(D196="","",ROUND(C196*D196,0)+P196))))))))))),"")</f>
        <v/>
      </c>
      <c r="F196" s="235"/>
      <c r="G196" s="236" t="str">
        <f ca="1">IFERROR(IF($A196="非課税・不課税取引計",SUMIFS(G$9:G195,$N$9:$N195,"非・不")+$Q196,IF(AND(A196="小計",COUNTIF($A$9:A195,"小計")&lt;1),SUM($G$9:G195)+Q196,IF(AND(A196="小計",COUNTIF($A$9:A195,"小計")&gt;=1),SUM(OFFSET($G$8,LARGE($V$9:V195,1)+1,0,LARGE($V$9:V196,1)-LARGE($V$9:V195,1)-1,1))+Q196,IF($A196="１０％対象計",SUMIFS(G$9:G195,$N$9:$N195,"")+$Q196-SUMIFS(G$9:G195,$A$9:$A195,"非課税・不課税取引計")-SUMIFS(G$9:G195,$A$9:$A195,"小計")-SUMIFS(G$9:G195,$A$9:$A195,"１０％消費税計")-SUMIFS(G$9:G195,$A$9:$A195,"１０％対象計"),IF($A196="１０％消費税計",ROUND(SUMIFS(G$9:G195,$A$9:$A195,"１０％対象計")/COUNTIF($A$9:$A195,"１０％対象計")*0.1,0)+$Q196,IF(A196="値引き",T196,IF($C196="","",IF($D196="","",ROUND(F196*$D196,0)+$Q196)))))))),"")</f>
        <v/>
      </c>
      <c r="H196" s="237" t="str">
        <f t="shared" si="8"/>
        <v/>
      </c>
      <c r="I196" s="235"/>
      <c r="J196" s="238" t="str">
        <f ca="1">IFERROR(IF($A196="非課税・不課税取引計",SUMIFS(J$9:J195,$N$9:$N195,"非・不")+$R196,IF(AND(A196="小計",COUNTIF($A$9:A195,"小計")&lt;1),SUM($J$9:J195)+R196,IF(AND(A196="小計",COUNTIF($A$9:A195,"小計")&gt;=1),SUM(OFFSET($J$8,LARGE($V$9:V195,1)+1,0,LARGE($V$9:V196,1)-LARGE($V$9:V195,1)-1,1))+R196,IF($A196="１０％対象計",SUMIFS(J$9:J195,$N$9:$N195,"")+$R196-SUMIFS(J$9:J195,$A$9:$A195,"非課税・不課税取引計")-SUMIFS(J$9:J195,$A$9:$A195,"小計")-SUMIFS(J$9:J195,$A$9:$A195,"１０％消費税計")-SUMIFS(J$9:J195,$A$9:$A195,"１０％対象計"),IF($A196="１０％消費税計",ROUND(SUMIFS(J$9:J195,$A$9:$A195,"１０％対象計")/COUNTIF($A$9:$A195,"１０％対象計")*0.1,0)+$R196,IF(A196="値引き",U196,IF($C196="","",IF($D196="","",ROUND(I196*$D196,0)+$R196)))))))),"")</f>
        <v/>
      </c>
      <c r="K196" s="239" t="str">
        <f t="shared" si="9"/>
        <v/>
      </c>
      <c r="L196" s="240" t="str">
        <f t="shared" si="10"/>
        <v/>
      </c>
      <c r="M196" s="234" t="str">
        <f ca="1">IFERROR(IF($A196="非課税・不課税取引計",SUMIFS(M$9:M195,$N$9:$N195,"非・不")+$S196,IF(AND(A196="小計",COUNTIF($A$9:A195,"小計")&lt;1),SUM($M$9:M195)+S196,IF(AND(A196="小計",COUNTIF($A$9:A195,"小計")&gt;=1),SUM(OFFSET($M$8,LARGE($V$9:V195,1)+1,0,LARGE($V$9:V196,1)-LARGE($V$9:V195,1)-1,1))+S196,IF($A196="１０％対象計",SUMIFS(M$9:M195,$N$9:$N195,"")+$S196-SUMIFS(M$9:M195,$A$9:$A195,"非課税・不課税取引計")-SUMIFS(M$9:M195,$A$9:$A195,"小計")-SUMIFS(M$9:M195,$A$9:$A195,"１０％消費税計")-SUMIFS(M$9:M195,$A$9:$A195,"１０％対象計"),IF($A196="１０％消費税計",ROUND(SUMIFS(M$9:M195,$A$9:$A195,"１０％対象計")/COUNTIF($A$9:$A195,"１０％対象計")*0.1,0)+$S196,IF(A196="値引き",E196-G196-J196+S196,IF($C196="","",IF($D196="","",E196-G196-J196+$S196)))))))),"")</f>
        <v/>
      </c>
      <c r="N196" s="241"/>
      <c r="O196" s="242"/>
      <c r="P196" s="248"/>
      <c r="Q196" s="249"/>
      <c r="R196" s="249"/>
      <c r="S196" s="250"/>
      <c r="T196" s="252"/>
      <c r="U196" s="253"/>
      <c r="V196" s="214" t="str">
        <f t="shared" si="11"/>
        <v/>
      </c>
    </row>
    <row r="197" spans="1:22" ht="19.899999999999999" customHeight="1">
      <c r="A197" s="230"/>
      <c r="B197" s="231"/>
      <c r="C197" s="232"/>
      <c r="D197" s="233"/>
      <c r="E197" s="247" t="str">
        <f ca="1">IFERROR(IF(A197="１０％対象計",SUMIFS($E$9:E196,$N$9:N196,""),IF(A197="非課税・不課税取引計",SUMIFS($E$9:E196,$N$9:N196,"非・不")+P197,IF(A197="8％(軽減)対象計",SUMIFS($E$9:E196,$N$9:N196,"※")+P197,IF(AND(A197="小計",COUNTIF($A$9:A196,"小計")&lt;1),SUM($E$9:E196)+P197,IF(AND(A197="小計",COUNTIF($A$9:A196,"小計")&gt;=1),SUM(OFFSET($E$8,LARGE($V$9:V196,1)+1,0,LARGE($V$9:V197,1)-LARGE($V$9:V196,1)-1,1))+P197,IF(A197="8％対象計",SUMIFS($E$9:E196,$N$9:N196,"")+P197-SUMIFS($E$9:E196,$A$9:A196,"非課税・不課税取引計")-SUMIFS($E$9:E196,$A$9:A196,"小計")-SUMIFS($E$9:E196,$A$9:A196,"8％消費税計")-SUMIFS($E$9:E196,$A$9:A196,"8％対象計")-SUMIFS($E$9:E196,$A$9:A196,"8％(軽減)消費税計")-SUMIFS($E$9:E196,$A$9:A196,"8％(軽減)対象計"),IF(A197="8％消費税計",ROUND(SUMIFS($E$9:E196,$A$9:A196,"8％(軽減)対象計")/COUNTIF($A$9:A196,"8％(軽減)対象計")*0.08,0)+P197,IF(A197="8％消費税計",ROUND(SUMIFS($E$9:E196,$A$9:A196,"8％対象計")/COUNTIF($A$9:A196,"8％対象計")*0.08,0)+P197,IF(AND(A197="値引き",C197="",D197=""),0+P197,IF(C197="","",IF(D197="","",ROUND(C197*D197,0)+P197))))))))))),"")</f>
        <v/>
      </c>
      <c r="F197" s="235"/>
      <c r="G197" s="236" t="str">
        <f ca="1">IFERROR(IF($A197="非課税・不課税取引計",SUMIFS(G$9:G196,$N$9:$N196,"非・不")+$Q197,IF(AND(A197="小計",COUNTIF($A$9:A196,"小計")&lt;1),SUM($G$9:G196)+Q197,IF(AND(A197="小計",COUNTIF($A$9:A196,"小計")&gt;=1),SUM(OFFSET($G$8,LARGE($V$9:V196,1)+1,0,LARGE($V$9:V197,1)-LARGE($V$9:V196,1)-1,1))+Q197,IF($A197="１０％対象計",SUMIFS(G$9:G196,$N$9:$N196,"")+$Q197-SUMIFS(G$9:G196,$A$9:$A196,"非課税・不課税取引計")-SUMIFS(G$9:G196,$A$9:$A196,"小計")-SUMIFS(G$9:G196,$A$9:$A196,"１０％消費税計")-SUMIFS(G$9:G196,$A$9:$A196,"１０％対象計"),IF($A197="１０％消費税計",ROUND(SUMIFS(G$9:G196,$A$9:$A196,"１０％対象計")/COUNTIF($A$9:$A196,"１０％対象計")*0.1,0)+$Q197,IF(A197="値引き",T197,IF($C197="","",IF($D197="","",ROUND(F197*$D197,0)+$Q197)))))))),"")</f>
        <v/>
      </c>
      <c r="H197" s="237" t="str">
        <f t="shared" si="8"/>
        <v/>
      </c>
      <c r="I197" s="235"/>
      <c r="J197" s="238" t="str">
        <f ca="1">IFERROR(IF($A197="非課税・不課税取引計",SUMIFS(J$9:J196,$N$9:$N196,"非・不")+$R197,IF(AND(A197="小計",COUNTIF($A$9:A196,"小計")&lt;1),SUM($J$9:J196)+R197,IF(AND(A197="小計",COUNTIF($A$9:A196,"小計")&gt;=1),SUM(OFFSET($J$8,LARGE($V$9:V196,1)+1,0,LARGE($V$9:V197,1)-LARGE($V$9:V196,1)-1,1))+R197,IF($A197="１０％対象計",SUMIFS(J$9:J196,$N$9:$N196,"")+$R197-SUMIFS(J$9:J196,$A$9:$A196,"非課税・不課税取引計")-SUMIFS(J$9:J196,$A$9:$A196,"小計")-SUMIFS(J$9:J196,$A$9:$A196,"１０％消費税計")-SUMIFS(J$9:J196,$A$9:$A196,"１０％対象計"),IF($A197="１０％消費税計",ROUND(SUMIFS(J$9:J196,$A$9:$A196,"１０％対象計")/COUNTIF($A$9:$A196,"１０％対象計")*0.1,0)+$R197,IF(A197="値引き",U197,IF($C197="","",IF($D197="","",ROUND(I197*$D197,0)+$R197)))))))),"")</f>
        <v/>
      </c>
      <c r="K197" s="239" t="str">
        <f t="shared" si="9"/>
        <v/>
      </c>
      <c r="L197" s="240" t="str">
        <f t="shared" si="10"/>
        <v/>
      </c>
      <c r="M197" s="234" t="str">
        <f ca="1">IFERROR(IF($A197="非課税・不課税取引計",SUMIFS(M$9:M196,$N$9:$N196,"非・不")+$S197,IF(AND(A197="小計",COUNTIF($A$9:A196,"小計")&lt;1),SUM($M$9:M196)+S197,IF(AND(A197="小計",COUNTIF($A$9:A196,"小計")&gt;=1),SUM(OFFSET($M$8,LARGE($V$9:V196,1)+1,0,LARGE($V$9:V197,1)-LARGE($V$9:V196,1)-1,1))+S197,IF($A197="１０％対象計",SUMIFS(M$9:M196,$N$9:$N196,"")+$S197-SUMIFS(M$9:M196,$A$9:$A196,"非課税・不課税取引計")-SUMIFS(M$9:M196,$A$9:$A196,"小計")-SUMIFS(M$9:M196,$A$9:$A196,"１０％消費税計")-SUMIFS(M$9:M196,$A$9:$A196,"１０％対象計"),IF($A197="１０％消費税計",ROUND(SUMIFS(M$9:M196,$A$9:$A196,"１０％対象計")/COUNTIF($A$9:$A196,"１０％対象計")*0.1,0)+$S197,IF(A197="値引き",E197-G197-J197+S197,IF($C197="","",IF($D197="","",E197-G197-J197+$S197)))))))),"")</f>
        <v/>
      </c>
      <c r="N197" s="241"/>
      <c r="O197" s="242"/>
      <c r="P197" s="248"/>
      <c r="Q197" s="249"/>
      <c r="R197" s="249"/>
      <c r="S197" s="250"/>
      <c r="T197" s="252"/>
      <c r="U197" s="253"/>
      <c r="V197" s="214" t="str">
        <f t="shared" si="11"/>
        <v/>
      </c>
    </row>
    <row r="198" spans="1:22" ht="19.899999999999999" customHeight="1">
      <c r="A198" s="230"/>
      <c r="B198" s="231"/>
      <c r="C198" s="232"/>
      <c r="D198" s="233"/>
      <c r="E198" s="247" t="str">
        <f ca="1">IFERROR(IF(A198="１０％対象計",SUMIFS($E$9:E197,$N$9:N197,""),IF(A198="非課税・不課税取引計",SUMIFS($E$9:E197,$N$9:N197,"非・不")+P198,IF(A198="8％(軽減)対象計",SUMIFS($E$9:E197,$N$9:N197,"※")+P198,IF(AND(A198="小計",COUNTIF($A$9:A197,"小計")&lt;1),SUM($E$9:E197)+P198,IF(AND(A198="小計",COUNTIF($A$9:A197,"小計")&gt;=1),SUM(OFFSET($E$8,LARGE($V$9:V197,1)+1,0,LARGE($V$9:V198,1)-LARGE($V$9:V197,1)-1,1))+P198,IF(A198="8％対象計",SUMIFS($E$9:E197,$N$9:N197,"")+P198-SUMIFS($E$9:E197,$A$9:A197,"非課税・不課税取引計")-SUMIFS($E$9:E197,$A$9:A197,"小計")-SUMIFS($E$9:E197,$A$9:A197,"8％消費税計")-SUMIFS($E$9:E197,$A$9:A197,"8％対象計")-SUMIFS($E$9:E197,$A$9:A197,"8％(軽減)消費税計")-SUMIFS($E$9:E197,$A$9:A197,"8％(軽減)対象計"),IF(A198="8％消費税計",ROUND(SUMIFS($E$9:E197,$A$9:A197,"8％(軽減)対象計")/COUNTIF($A$9:A197,"8％(軽減)対象計")*0.08,0)+P198,IF(A198="8％消費税計",ROUND(SUMIFS($E$9:E197,$A$9:A197,"8％対象計")/COUNTIF($A$9:A197,"8％対象計")*0.08,0)+P198,IF(AND(A198="値引き",C198="",D198=""),0+P198,IF(C198="","",IF(D198="","",ROUND(C198*D198,0)+P198))))))))))),"")</f>
        <v/>
      </c>
      <c r="F198" s="235"/>
      <c r="G198" s="236" t="str">
        <f ca="1">IFERROR(IF($A198="非課税・不課税取引計",SUMIFS(G$9:G197,$N$9:$N197,"非・不")+$Q198,IF(AND(A198="小計",COUNTIF($A$9:A197,"小計")&lt;1),SUM($G$9:G197)+Q198,IF(AND(A198="小計",COUNTIF($A$9:A197,"小計")&gt;=1),SUM(OFFSET($G$8,LARGE($V$9:V197,1)+1,0,LARGE($V$9:V198,1)-LARGE($V$9:V197,1)-1,1))+Q198,IF($A198="１０％対象計",SUMIFS(G$9:G197,$N$9:$N197,"")+$Q198-SUMIFS(G$9:G197,$A$9:$A197,"非課税・不課税取引計")-SUMIFS(G$9:G197,$A$9:$A197,"小計")-SUMIFS(G$9:G197,$A$9:$A197,"１０％消費税計")-SUMIFS(G$9:G197,$A$9:$A197,"１０％対象計"),IF($A198="１０％消費税計",ROUND(SUMIFS(G$9:G197,$A$9:$A197,"１０％対象計")/COUNTIF($A$9:$A197,"１０％対象計")*0.1,0)+$Q198,IF(A198="値引き",T198,IF($C198="","",IF($D198="","",ROUND(F198*$D198,0)+$Q198)))))))),"")</f>
        <v/>
      </c>
      <c r="H198" s="237" t="str">
        <f t="shared" si="8"/>
        <v/>
      </c>
      <c r="I198" s="235"/>
      <c r="J198" s="238" t="str">
        <f ca="1">IFERROR(IF($A198="非課税・不課税取引計",SUMIFS(J$9:J197,$N$9:$N197,"非・不")+$R198,IF(AND(A198="小計",COUNTIF($A$9:A197,"小計")&lt;1),SUM($J$9:J197)+R198,IF(AND(A198="小計",COUNTIF($A$9:A197,"小計")&gt;=1),SUM(OFFSET($J$8,LARGE($V$9:V197,1)+1,0,LARGE($V$9:V198,1)-LARGE($V$9:V197,1)-1,1))+R198,IF($A198="１０％対象計",SUMIFS(J$9:J197,$N$9:$N197,"")+$R198-SUMIFS(J$9:J197,$A$9:$A197,"非課税・不課税取引計")-SUMIFS(J$9:J197,$A$9:$A197,"小計")-SUMIFS(J$9:J197,$A$9:$A197,"１０％消費税計")-SUMIFS(J$9:J197,$A$9:$A197,"１０％対象計"),IF($A198="１０％消費税計",ROUND(SUMIFS(J$9:J197,$A$9:$A197,"１０％対象計")/COUNTIF($A$9:$A197,"１０％対象計")*0.1,0)+$R198,IF(A198="値引き",U198,IF($C198="","",IF($D198="","",ROUND(I198*$D198,0)+$R198)))))))),"")</f>
        <v/>
      </c>
      <c r="K198" s="239" t="str">
        <f t="shared" si="9"/>
        <v/>
      </c>
      <c r="L198" s="240" t="str">
        <f t="shared" si="10"/>
        <v/>
      </c>
      <c r="M198" s="234" t="str">
        <f ca="1">IFERROR(IF($A198="非課税・不課税取引計",SUMIFS(M$9:M197,$N$9:$N197,"非・不")+$S198,IF(AND(A198="小計",COUNTIF($A$9:A197,"小計")&lt;1),SUM($M$9:M197)+S198,IF(AND(A198="小計",COUNTIF($A$9:A197,"小計")&gt;=1),SUM(OFFSET($M$8,LARGE($V$9:V197,1)+1,0,LARGE($V$9:V198,1)-LARGE($V$9:V197,1)-1,1))+S198,IF($A198="１０％対象計",SUMIFS(M$9:M197,$N$9:$N197,"")+$S198-SUMIFS(M$9:M197,$A$9:$A197,"非課税・不課税取引計")-SUMIFS(M$9:M197,$A$9:$A197,"小計")-SUMIFS(M$9:M197,$A$9:$A197,"１０％消費税計")-SUMIFS(M$9:M197,$A$9:$A197,"１０％対象計"),IF($A198="１０％消費税計",ROUND(SUMIFS(M$9:M197,$A$9:$A197,"１０％対象計")/COUNTIF($A$9:$A197,"１０％対象計")*0.1,0)+$S198,IF(A198="値引き",E198-G198-J198+S198,IF($C198="","",IF($D198="","",E198-G198-J198+$S198)))))))),"")</f>
        <v/>
      </c>
      <c r="N198" s="241"/>
      <c r="O198" s="242"/>
      <c r="P198" s="248"/>
      <c r="Q198" s="249"/>
      <c r="R198" s="249"/>
      <c r="S198" s="250"/>
      <c r="T198" s="252"/>
      <c r="U198" s="253"/>
      <c r="V198" s="214" t="str">
        <f t="shared" si="11"/>
        <v/>
      </c>
    </row>
    <row r="199" spans="1:22" ht="19.899999999999999" customHeight="1">
      <c r="A199" s="230"/>
      <c r="B199" s="231"/>
      <c r="C199" s="232"/>
      <c r="D199" s="233"/>
      <c r="E199" s="247" t="str">
        <f ca="1">IFERROR(IF(A199="１０％対象計",SUMIFS($E$9:E198,$N$9:N198,""),IF(A199="非課税・不課税取引計",SUMIFS($E$9:E198,$N$9:N198,"非・不")+P199,IF(A199="8％(軽減)対象計",SUMIFS($E$9:E198,$N$9:N198,"※")+P199,IF(AND(A199="小計",COUNTIF($A$9:A198,"小計")&lt;1),SUM($E$9:E198)+P199,IF(AND(A199="小計",COUNTIF($A$9:A198,"小計")&gt;=1),SUM(OFFSET($E$8,LARGE($V$9:V198,1)+1,0,LARGE($V$9:V199,1)-LARGE($V$9:V198,1)-1,1))+P199,IF(A199="8％対象計",SUMIFS($E$9:E198,$N$9:N198,"")+P199-SUMIFS($E$9:E198,$A$9:A198,"非課税・不課税取引計")-SUMIFS($E$9:E198,$A$9:A198,"小計")-SUMIFS($E$9:E198,$A$9:A198,"8％消費税計")-SUMIFS($E$9:E198,$A$9:A198,"8％対象計")-SUMIFS($E$9:E198,$A$9:A198,"8％(軽減)消費税計")-SUMIFS($E$9:E198,$A$9:A198,"8％(軽減)対象計"),IF(A199="8％消費税計",ROUND(SUMIFS($E$9:E198,$A$9:A198,"8％(軽減)対象計")/COUNTIF($A$9:A198,"8％(軽減)対象計")*0.08,0)+P199,IF(A199="8％消費税計",ROUND(SUMIFS($E$9:E198,$A$9:A198,"8％対象計")/COUNTIF($A$9:A198,"8％対象計")*0.08,0)+P199,IF(AND(A199="値引き",C199="",D199=""),0+P199,IF(C199="","",IF(D199="","",ROUND(C199*D199,0)+P199))))))))))),"")</f>
        <v/>
      </c>
      <c r="F199" s="235"/>
      <c r="G199" s="236" t="str">
        <f ca="1">IFERROR(IF($A199="非課税・不課税取引計",SUMIFS(G$9:G198,$N$9:$N198,"非・不")+$Q199,IF(AND(A199="小計",COUNTIF($A$9:A198,"小計")&lt;1),SUM($G$9:G198)+Q199,IF(AND(A199="小計",COUNTIF($A$9:A198,"小計")&gt;=1),SUM(OFFSET($G$8,LARGE($V$9:V198,1)+1,0,LARGE($V$9:V199,1)-LARGE($V$9:V198,1)-1,1))+Q199,IF($A199="１０％対象計",SUMIFS(G$9:G198,$N$9:$N198,"")+$Q199-SUMIFS(G$9:G198,$A$9:$A198,"非課税・不課税取引計")-SUMIFS(G$9:G198,$A$9:$A198,"小計")-SUMIFS(G$9:G198,$A$9:$A198,"１０％消費税計")-SUMIFS(G$9:G198,$A$9:$A198,"１０％対象計"),IF($A199="１０％消費税計",ROUND(SUMIFS(G$9:G198,$A$9:$A198,"１０％対象計")/COUNTIF($A$9:$A198,"１０％対象計")*0.1,0)+$Q199,IF(A199="値引き",T199,IF($C199="","",IF($D199="","",ROUND(F199*$D199,0)+$Q199)))))))),"")</f>
        <v/>
      </c>
      <c r="H199" s="237" t="str">
        <f t="shared" si="8"/>
        <v/>
      </c>
      <c r="I199" s="235"/>
      <c r="J199" s="238" t="str">
        <f ca="1">IFERROR(IF($A199="非課税・不課税取引計",SUMIFS(J$9:J198,$N$9:$N198,"非・不")+$R199,IF(AND(A199="小計",COUNTIF($A$9:A198,"小計")&lt;1),SUM($J$9:J198)+R199,IF(AND(A199="小計",COUNTIF($A$9:A198,"小計")&gt;=1),SUM(OFFSET($J$8,LARGE($V$9:V198,1)+1,0,LARGE($V$9:V199,1)-LARGE($V$9:V198,1)-1,1))+R199,IF($A199="１０％対象計",SUMIFS(J$9:J198,$N$9:$N198,"")+$R199-SUMIFS(J$9:J198,$A$9:$A198,"非課税・不課税取引計")-SUMIFS(J$9:J198,$A$9:$A198,"小計")-SUMIFS(J$9:J198,$A$9:$A198,"１０％消費税計")-SUMIFS(J$9:J198,$A$9:$A198,"１０％対象計"),IF($A199="１０％消費税計",ROUND(SUMIFS(J$9:J198,$A$9:$A198,"１０％対象計")/COUNTIF($A$9:$A198,"１０％対象計")*0.1,0)+$R199,IF(A199="値引き",U199,IF($C199="","",IF($D199="","",ROUND(I199*$D199,0)+$R199)))))))),"")</f>
        <v/>
      </c>
      <c r="K199" s="239" t="str">
        <f t="shared" si="9"/>
        <v/>
      </c>
      <c r="L199" s="240" t="str">
        <f t="shared" si="10"/>
        <v/>
      </c>
      <c r="M199" s="234" t="str">
        <f ca="1">IFERROR(IF($A199="非課税・不課税取引計",SUMIFS(M$9:M198,$N$9:$N198,"非・不")+$S199,IF(AND(A199="小計",COUNTIF($A$9:A198,"小計")&lt;1),SUM($M$9:M198)+S199,IF(AND(A199="小計",COUNTIF($A$9:A198,"小計")&gt;=1),SUM(OFFSET($M$8,LARGE($V$9:V198,1)+1,0,LARGE($V$9:V199,1)-LARGE($V$9:V198,1)-1,1))+S199,IF($A199="１０％対象計",SUMIFS(M$9:M198,$N$9:$N198,"")+$S199-SUMIFS(M$9:M198,$A$9:$A198,"非課税・不課税取引計")-SUMIFS(M$9:M198,$A$9:$A198,"小計")-SUMIFS(M$9:M198,$A$9:$A198,"１０％消費税計")-SUMIFS(M$9:M198,$A$9:$A198,"１０％対象計"),IF($A199="１０％消費税計",ROUND(SUMIFS(M$9:M198,$A$9:$A198,"１０％対象計")/COUNTIF($A$9:$A198,"１０％対象計")*0.1,0)+$S199,IF(A199="値引き",E199-G199-J199+S199,IF($C199="","",IF($D199="","",E199-G199-J199+$S199)))))))),"")</f>
        <v/>
      </c>
      <c r="N199" s="241"/>
      <c r="O199" s="242"/>
      <c r="P199" s="248"/>
      <c r="Q199" s="249"/>
      <c r="R199" s="249"/>
      <c r="S199" s="250"/>
      <c r="T199" s="252"/>
      <c r="U199" s="253"/>
      <c r="V199" s="214" t="str">
        <f t="shared" si="11"/>
        <v/>
      </c>
    </row>
    <row r="200" spans="1:22" ht="19.899999999999999" customHeight="1">
      <c r="A200" s="230"/>
      <c r="B200" s="231"/>
      <c r="C200" s="232"/>
      <c r="D200" s="233"/>
      <c r="E200" s="247" t="str">
        <f ca="1">IFERROR(IF(A200="１０％対象計",SUMIFS($E$9:E199,$N$9:N199,""),IF(A200="非課税・不課税取引計",SUMIFS($E$9:E199,$N$9:N199,"非・不")+P200,IF(A200="8％(軽減)対象計",SUMIFS($E$9:E199,$N$9:N199,"※")+P200,IF(AND(A200="小計",COUNTIF($A$9:A199,"小計")&lt;1),SUM($E$9:E199)+P200,IF(AND(A200="小計",COUNTIF($A$9:A199,"小計")&gt;=1),SUM(OFFSET($E$8,LARGE($V$9:V199,1)+1,0,LARGE($V$9:V200,1)-LARGE($V$9:V199,1)-1,1))+P200,IF(A200="8％対象計",SUMIFS($E$9:E199,$N$9:N199,"")+P200-SUMIFS($E$9:E199,$A$9:A199,"非課税・不課税取引計")-SUMIFS($E$9:E199,$A$9:A199,"小計")-SUMIFS($E$9:E199,$A$9:A199,"8％消費税計")-SUMIFS($E$9:E199,$A$9:A199,"8％対象計")-SUMIFS($E$9:E199,$A$9:A199,"8％(軽減)消費税計")-SUMIFS($E$9:E199,$A$9:A199,"8％(軽減)対象計"),IF(A200="8％消費税計",ROUND(SUMIFS($E$9:E199,$A$9:A199,"8％(軽減)対象計")/COUNTIF($A$9:A199,"8％(軽減)対象計")*0.08,0)+P200,IF(A200="8％消費税計",ROUND(SUMIFS($E$9:E199,$A$9:A199,"8％対象計")/COUNTIF($A$9:A199,"8％対象計")*0.08,0)+P200,IF(AND(A200="値引き",C200="",D200=""),0+P200,IF(C200="","",IF(D200="","",ROUND(C200*D200,0)+P200))))))))))),"")</f>
        <v/>
      </c>
      <c r="F200" s="235"/>
      <c r="G200" s="236" t="str">
        <f ca="1">IFERROR(IF($A200="非課税・不課税取引計",SUMIFS(G$9:G199,$N$9:$N199,"非・不")+$Q200,IF(AND(A200="小計",COUNTIF($A$9:A199,"小計")&lt;1),SUM($G$9:G199)+Q200,IF(AND(A200="小計",COUNTIF($A$9:A199,"小計")&gt;=1),SUM(OFFSET($G$8,LARGE($V$9:V199,1)+1,0,LARGE($V$9:V200,1)-LARGE($V$9:V199,1)-1,1))+Q200,IF($A200="１０％対象計",SUMIFS(G$9:G199,$N$9:$N199,"")+$Q200-SUMIFS(G$9:G199,$A$9:$A199,"非課税・不課税取引計")-SUMIFS(G$9:G199,$A$9:$A199,"小計")-SUMIFS(G$9:G199,$A$9:$A199,"１０％消費税計")-SUMIFS(G$9:G199,$A$9:$A199,"１０％対象計"),IF($A200="１０％消費税計",ROUND(SUMIFS(G$9:G199,$A$9:$A199,"１０％対象計")/COUNTIF($A$9:$A199,"１０％対象計")*0.1,0)+$Q200,IF(A200="値引き",T200,IF($C200="","",IF($D200="","",ROUND(F200*$D200,0)+$Q200)))))))),"")</f>
        <v/>
      </c>
      <c r="H200" s="237" t="str">
        <f t="shared" si="8"/>
        <v/>
      </c>
      <c r="I200" s="235"/>
      <c r="J200" s="238" t="str">
        <f ca="1">IFERROR(IF($A200="非課税・不課税取引計",SUMIFS(J$9:J199,$N$9:$N199,"非・不")+$R200,IF(AND(A200="小計",COUNTIF($A$9:A199,"小計")&lt;1),SUM($J$9:J199)+R200,IF(AND(A200="小計",COUNTIF($A$9:A199,"小計")&gt;=1),SUM(OFFSET($J$8,LARGE($V$9:V199,1)+1,0,LARGE($V$9:V200,1)-LARGE($V$9:V199,1)-1,1))+R200,IF($A200="１０％対象計",SUMIFS(J$9:J199,$N$9:$N199,"")+$R200-SUMIFS(J$9:J199,$A$9:$A199,"非課税・不課税取引計")-SUMIFS(J$9:J199,$A$9:$A199,"小計")-SUMIFS(J$9:J199,$A$9:$A199,"１０％消費税計")-SUMIFS(J$9:J199,$A$9:$A199,"１０％対象計"),IF($A200="１０％消費税計",ROUND(SUMIFS(J$9:J199,$A$9:$A199,"１０％対象計")/COUNTIF($A$9:$A199,"１０％対象計")*0.1,0)+$R200,IF(A200="値引き",U200,IF($C200="","",IF($D200="","",ROUND(I200*$D200,0)+$R200)))))))),"")</f>
        <v/>
      </c>
      <c r="K200" s="239" t="str">
        <f t="shared" si="9"/>
        <v/>
      </c>
      <c r="L200" s="240" t="str">
        <f t="shared" si="10"/>
        <v/>
      </c>
      <c r="M200" s="234" t="str">
        <f ca="1">IFERROR(IF($A200="非課税・不課税取引計",SUMIFS(M$9:M199,$N$9:$N199,"非・不")+$S200,IF(AND(A200="小計",COUNTIF($A$9:A199,"小計")&lt;1),SUM($M$9:M199)+S200,IF(AND(A200="小計",COUNTIF($A$9:A199,"小計")&gt;=1),SUM(OFFSET($M$8,LARGE($V$9:V199,1)+1,0,LARGE($V$9:V200,1)-LARGE($V$9:V199,1)-1,1))+S200,IF($A200="１０％対象計",SUMIFS(M$9:M199,$N$9:$N199,"")+$S200-SUMIFS(M$9:M199,$A$9:$A199,"非課税・不課税取引計")-SUMIFS(M$9:M199,$A$9:$A199,"小計")-SUMIFS(M$9:M199,$A$9:$A199,"１０％消費税計")-SUMIFS(M$9:M199,$A$9:$A199,"１０％対象計"),IF($A200="１０％消費税計",ROUND(SUMIFS(M$9:M199,$A$9:$A199,"１０％対象計")/COUNTIF($A$9:$A199,"１０％対象計")*0.1,0)+$S200,IF(A200="値引き",E200-G200-J200+S200,IF($C200="","",IF($D200="","",E200-G200-J200+$S200)))))))),"")</f>
        <v/>
      </c>
      <c r="N200" s="241"/>
      <c r="O200" s="242"/>
      <c r="P200" s="248"/>
      <c r="Q200" s="249"/>
      <c r="R200" s="249"/>
      <c r="S200" s="250"/>
      <c r="T200" s="252"/>
      <c r="U200" s="253"/>
      <c r="V200" s="214" t="str">
        <f t="shared" si="11"/>
        <v/>
      </c>
    </row>
    <row r="201" spans="1:22" ht="19.899999999999999" customHeight="1">
      <c r="A201" s="230"/>
      <c r="B201" s="231"/>
      <c r="C201" s="232"/>
      <c r="D201" s="233"/>
      <c r="E201" s="247" t="str">
        <f ca="1">IFERROR(IF(A201="１０％対象計",SUMIFS($E$9:E200,$N$9:N200,""),IF(A201="非課税・不課税取引計",SUMIFS($E$9:E200,$N$9:N200,"非・不")+P201,IF(A201="8％(軽減)対象計",SUMIFS($E$9:E200,$N$9:N200,"※")+P201,IF(AND(A201="小計",COUNTIF($A$9:A200,"小計")&lt;1),SUM($E$9:E200)+P201,IF(AND(A201="小計",COUNTIF($A$9:A200,"小計")&gt;=1),SUM(OFFSET($E$8,LARGE($V$9:V200,1)+1,0,LARGE($V$9:V201,1)-LARGE($V$9:V200,1)-1,1))+P201,IF(A201="8％対象計",SUMIFS($E$9:E200,$N$9:N200,"")+P201-SUMIFS($E$9:E200,$A$9:A200,"非課税・不課税取引計")-SUMIFS($E$9:E200,$A$9:A200,"小計")-SUMIFS($E$9:E200,$A$9:A200,"8％消費税計")-SUMIFS($E$9:E200,$A$9:A200,"8％対象計")-SUMIFS($E$9:E200,$A$9:A200,"8％(軽減)消費税計")-SUMIFS($E$9:E200,$A$9:A200,"8％(軽減)対象計"),IF(A201="8％消費税計",ROUND(SUMIFS($E$9:E200,$A$9:A200,"8％(軽減)対象計")/COUNTIF($A$9:A200,"8％(軽減)対象計")*0.08,0)+P201,IF(A201="8％消費税計",ROUND(SUMIFS($E$9:E200,$A$9:A200,"8％対象計")/COUNTIF($A$9:A200,"8％対象計")*0.08,0)+P201,IF(AND(A201="値引き",C201="",D201=""),0+P201,IF(C201="","",IF(D201="","",ROUND(C201*D201,0)+P201))))))))))),"")</f>
        <v/>
      </c>
      <c r="F201" s="235"/>
      <c r="G201" s="236" t="str">
        <f ca="1">IFERROR(IF($A201="非課税・不課税取引計",SUMIFS(G$9:G200,$N$9:$N200,"非・不")+$Q201,IF(AND(A201="小計",COUNTIF($A$9:A200,"小計")&lt;1),SUM($G$9:G200)+Q201,IF(AND(A201="小計",COUNTIF($A$9:A200,"小計")&gt;=1),SUM(OFFSET($G$8,LARGE($V$9:V200,1)+1,0,LARGE($V$9:V201,1)-LARGE($V$9:V200,1)-1,1))+Q201,IF($A201="１０％対象計",SUMIFS(G$9:G200,$N$9:$N200,"")+$Q201-SUMIFS(G$9:G200,$A$9:$A200,"非課税・不課税取引計")-SUMIFS(G$9:G200,$A$9:$A200,"小計")-SUMIFS(G$9:G200,$A$9:$A200,"１０％消費税計")-SUMIFS(G$9:G200,$A$9:$A200,"１０％対象計"),IF($A201="１０％消費税計",ROUND(SUMIFS(G$9:G200,$A$9:$A200,"１０％対象計")/COUNTIF($A$9:$A200,"１０％対象計")*0.1,0)+$Q201,IF(A201="値引き",T201,IF($C201="","",IF($D201="","",ROUND(F201*$D201,0)+$Q201)))))))),"")</f>
        <v/>
      </c>
      <c r="H201" s="237" t="str">
        <f t="shared" ref="H201:H233" si="12">IF(C201="","",IF(D201="","",F201/$C201))</f>
        <v/>
      </c>
      <c r="I201" s="235"/>
      <c r="J201" s="238" t="str">
        <f ca="1">IFERROR(IF($A201="非課税・不課税取引計",SUMIFS(J$9:J200,$N$9:$N200,"非・不")+$R201,IF(AND(A201="小計",COUNTIF($A$9:A200,"小計")&lt;1),SUM($J$9:J200)+R201,IF(AND(A201="小計",COUNTIF($A$9:A200,"小計")&gt;=1),SUM(OFFSET($J$8,LARGE($V$9:V200,1)+1,0,LARGE($V$9:V201,1)-LARGE($V$9:V200,1)-1,1))+R201,IF($A201="１０％対象計",SUMIFS(J$9:J200,$N$9:$N200,"")+$R201-SUMIFS(J$9:J200,$A$9:$A200,"非課税・不課税取引計")-SUMIFS(J$9:J200,$A$9:$A200,"小計")-SUMIFS(J$9:J200,$A$9:$A200,"１０％消費税計")-SUMIFS(J$9:J200,$A$9:$A200,"１０％対象計"),IF($A201="１０％消費税計",ROUND(SUMIFS(J$9:J200,$A$9:$A200,"１０％対象計")/COUNTIF($A$9:$A200,"１０％対象計")*0.1,0)+$R201,IF(A201="値引き",U201,IF($C201="","",IF($D201="","",ROUND(I201*$D201,0)+$R201)))))))),"")</f>
        <v/>
      </c>
      <c r="K201" s="239" t="str">
        <f t="shared" ref="K201:K233" si="13">IF(C201="","",IF(D201="","",I201/$C201))</f>
        <v/>
      </c>
      <c r="L201" s="240" t="str">
        <f t="shared" ref="L201:L233" si="14">IF(C201="","",IF(D201="","",C201-F201-I201))</f>
        <v/>
      </c>
      <c r="M201" s="234" t="str">
        <f ca="1">IFERROR(IF($A201="非課税・不課税取引計",SUMIFS(M$9:M200,$N$9:$N200,"非・不")+$S201,IF(AND(A201="小計",COUNTIF($A$9:A200,"小計")&lt;1),SUM($M$9:M200)+S201,IF(AND(A201="小計",COUNTIF($A$9:A200,"小計")&gt;=1),SUM(OFFSET($M$8,LARGE($V$9:V200,1)+1,0,LARGE($V$9:V201,1)-LARGE($V$9:V200,1)-1,1))+S201,IF($A201="１０％対象計",SUMIFS(M$9:M200,$N$9:$N200,"")+$S201-SUMIFS(M$9:M200,$A$9:$A200,"非課税・不課税取引計")-SUMIFS(M$9:M200,$A$9:$A200,"小計")-SUMIFS(M$9:M200,$A$9:$A200,"１０％消費税計")-SUMIFS(M$9:M200,$A$9:$A200,"１０％対象計"),IF($A201="１０％消費税計",ROUND(SUMIFS(M$9:M200,$A$9:$A200,"１０％対象計")/COUNTIF($A$9:$A200,"１０％対象計")*0.1,0)+$S201,IF(A201="値引き",E201-G201-J201+S201,IF($C201="","",IF($D201="","",E201-G201-J201+$S201)))))))),"")</f>
        <v/>
      </c>
      <c r="N201" s="241"/>
      <c r="O201" s="242"/>
      <c r="P201" s="248"/>
      <c r="Q201" s="249"/>
      <c r="R201" s="249"/>
      <c r="S201" s="250"/>
      <c r="T201" s="252"/>
      <c r="U201" s="253"/>
      <c r="V201" s="214" t="str">
        <f t="shared" si="11"/>
        <v/>
      </c>
    </row>
    <row r="202" spans="1:22" ht="19.899999999999999" customHeight="1">
      <c r="A202" s="230"/>
      <c r="B202" s="231"/>
      <c r="C202" s="232"/>
      <c r="D202" s="233"/>
      <c r="E202" s="247" t="str">
        <f ca="1">IFERROR(IF(A202="１０％対象計",SUMIFS($E$9:E201,$N$9:N201,""),IF(A202="非課税・不課税取引計",SUMIFS($E$9:E201,$N$9:N201,"非・不")+P202,IF(A202="8％(軽減)対象計",SUMIFS($E$9:E201,$N$9:N201,"※")+P202,IF(AND(A202="小計",COUNTIF($A$9:A201,"小計")&lt;1),SUM($E$9:E201)+P202,IF(AND(A202="小計",COUNTIF($A$9:A201,"小計")&gt;=1),SUM(OFFSET($E$8,LARGE($V$9:V201,1)+1,0,LARGE($V$9:V202,1)-LARGE($V$9:V201,1)-1,1))+P202,IF(A202="8％対象計",SUMIFS($E$9:E201,$N$9:N201,"")+P202-SUMIFS($E$9:E201,$A$9:A201,"非課税・不課税取引計")-SUMIFS($E$9:E201,$A$9:A201,"小計")-SUMIFS($E$9:E201,$A$9:A201,"8％消費税計")-SUMIFS($E$9:E201,$A$9:A201,"8％対象計")-SUMIFS($E$9:E201,$A$9:A201,"8％(軽減)消費税計")-SUMIFS($E$9:E201,$A$9:A201,"8％(軽減)対象計"),IF(A202="8％消費税計",ROUND(SUMIFS($E$9:E201,$A$9:A201,"8％(軽減)対象計")/COUNTIF($A$9:A201,"8％(軽減)対象計")*0.08,0)+P202,IF(A202="8％消費税計",ROUND(SUMIFS($E$9:E201,$A$9:A201,"8％対象計")/COUNTIF($A$9:A201,"8％対象計")*0.08,0)+P202,IF(AND(A202="値引き",C202="",D202=""),0+P202,IF(C202="","",IF(D202="","",ROUND(C202*D202,0)+P202))))))))))),"")</f>
        <v/>
      </c>
      <c r="F202" s="235"/>
      <c r="G202" s="236" t="str">
        <f ca="1">IFERROR(IF($A202="非課税・不課税取引計",SUMIFS(G$9:G201,$N$9:$N201,"非・不")+$Q202,IF(AND(A202="小計",COUNTIF($A$9:A201,"小計")&lt;1),SUM($G$9:G201)+Q202,IF(AND(A202="小計",COUNTIF($A$9:A201,"小計")&gt;=1),SUM(OFFSET($G$8,LARGE($V$9:V201,1)+1,0,LARGE($V$9:V202,1)-LARGE($V$9:V201,1)-1,1))+Q202,IF($A202="１０％対象計",SUMIFS(G$9:G201,$N$9:$N201,"")+$Q202-SUMIFS(G$9:G201,$A$9:$A201,"非課税・不課税取引計")-SUMIFS(G$9:G201,$A$9:$A201,"小計")-SUMIFS(G$9:G201,$A$9:$A201,"１０％消費税計")-SUMIFS(G$9:G201,$A$9:$A201,"１０％対象計"),IF($A202="１０％消費税計",ROUND(SUMIFS(G$9:G201,$A$9:$A201,"１０％対象計")/COUNTIF($A$9:$A201,"１０％対象計")*0.1,0)+$Q202,IF(A202="値引き",T202,IF($C202="","",IF($D202="","",ROUND(F202*$D202,0)+$Q202)))))))),"")</f>
        <v/>
      </c>
      <c r="H202" s="237" t="str">
        <f t="shared" si="12"/>
        <v/>
      </c>
      <c r="I202" s="235"/>
      <c r="J202" s="238" t="str">
        <f ca="1">IFERROR(IF($A202="非課税・不課税取引計",SUMIFS(J$9:J201,$N$9:$N201,"非・不")+$R202,IF(AND(A202="小計",COUNTIF($A$9:A201,"小計")&lt;1),SUM($J$9:J201)+R202,IF(AND(A202="小計",COUNTIF($A$9:A201,"小計")&gt;=1),SUM(OFFSET($J$8,LARGE($V$9:V201,1)+1,0,LARGE($V$9:V202,1)-LARGE($V$9:V201,1)-1,1))+R202,IF($A202="１０％対象計",SUMIFS(J$9:J201,$N$9:$N201,"")+$R202-SUMIFS(J$9:J201,$A$9:$A201,"非課税・不課税取引計")-SUMIFS(J$9:J201,$A$9:$A201,"小計")-SUMIFS(J$9:J201,$A$9:$A201,"１０％消費税計")-SUMIFS(J$9:J201,$A$9:$A201,"１０％対象計"),IF($A202="１０％消費税計",ROUND(SUMIFS(J$9:J201,$A$9:$A201,"１０％対象計")/COUNTIF($A$9:$A201,"１０％対象計")*0.1,0)+$R202,IF(A202="値引き",U202,IF($C202="","",IF($D202="","",ROUND(I202*$D202,0)+$R202)))))))),"")</f>
        <v/>
      </c>
      <c r="K202" s="239" t="str">
        <f t="shared" si="13"/>
        <v/>
      </c>
      <c r="L202" s="240" t="str">
        <f t="shared" si="14"/>
        <v/>
      </c>
      <c r="M202" s="234" t="str">
        <f ca="1">IFERROR(IF($A202="非課税・不課税取引計",SUMIFS(M$9:M201,$N$9:$N201,"非・不")+$S202,IF(AND(A202="小計",COUNTIF($A$9:A201,"小計")&lt;1),SUM($M$9:M201)+S202,IF(AND(A202="小計",COUNTIF($A$9:A201,"小計")&gt;=1),SUM(OFFSET($M$8,LARGE($V$9:V201,1)+1,0,LARGE($V$9:V202,1)-LARGE($V$9:V201,1)-1,1))+S202,IF($A202="１０％対象計",SUMIFS(M$9:M201,$N$9:$N201,"")+$S202-SUMIFS(M$9:M201,$A$9:$A201,"非課税・不課税取引計")-SUMIFS(M$9:M201,$A$9:$A201,"小計")-SUMIFS(M$9:M201,$A$9:$A201,"１０％消費税計")-SUMIFS(M$9:M201,$A$9:$A201,"１０％対象計"),IF($A202="１０％消費税計",ROUND(SUMIFS(M$9:M201,$A$9:$A201,"１０％対象計")/COUNTIF($A$9:$A201,"１０％対象計")*0.1,0)+$S202,IF(A202="値引き",E202-G202-J202+S202,IF($C202="","",IF($D202="","",E202-G202-J202+$S202)))))))),"")</f>
        <v/>
      </c>
      <c r="N202" s="241"/>
      <c r="O202" s="242"/>
      <c r="P202" s="248"/>
      <c r="Q202" s="249"/>
      <c r="R202" s="249"/>
      <c r="S202" s="250"/>
      <c r="T202" s="252"/>
      <c r="U202" s="253"/>
      <c r="V202" s="214" t="str">
        <f t="shared" si="11"/>
        <v/>
      </c>
    </row>
    <row r="203" spans="1:22" ht="19.899999999999999" customHeight="1">
      <c r="A203" s="230"/>
      <c r="B203" s="231"/>
      <c r="C203" s="232"/>
      <c r="D203" s="233"/>
      <c r="E203" s="247" t="str">
        <f ca="1">IFERROR(IF(A203="１０％対象計",SUMIFS($E$9:E202,$N$9:N202,""),IF(A203="非課税・不課税取引計",SUMIFS($E$9:E202,$N$9:N202,"非・不")+P203,IF(A203="8％(軽減)対象計",SUMIFS($E$9:E202,$N$9:N202,"※")+P203,IF(AND(A203="小計",COUNTIF($A$9:A202,"小計")&lt;1),SUM($E$9:E202)+P203,IF(AND(A203="小計",COUNTIF($A$9:A202,"小計")&gt;=1),SUM(OFFSET($E$8,LARGE($V$9:V202,1)+1,0,LARGE($V$9:V203,1)-LARGE($V$9:V202,1)-1,1))+P203,IF(A203="8％対象計",SUMIFS($E$9:E202,$N$9:N202,"")+P203-SUMIFS($E$9:E202,$A$9:A202,"非課税・不課税取引計")-SUMIFS($E$9:E202,$A$9:A202,"小計")-SUMIFS($E$9:E202,$A$9:A202,"8％消費税計")-SUMIFS($E$9:E202,$A$9:A202,"8％対象計")-SUMIFS($E$9:E202,$A$9:A202,"8％(軽減)消費税計")-SUMIFS($E$9:E202,$A$9:A202,"8％(軽減)対象計"),IF(A203="8％消費税計",ROUND(SUMIFS($E$9:E202,$A$9:A202,"8％(軽減)対象計")/COUNTIF($A$9:A202,"8％(軽減)対象計")*0.08,0)+P203,IF(A203="8％消費税計",ROUND(SUMIFS($E$9:E202,$A$9:A202,"8％対象計")/COUNTIF($A$9:A202,"8％対象計")*0.08,0)+P203,IF(AND(A203="値引き",C203="",D203=""),0+P203,IF(C203="","",IF(D203="","",ROUND(C203*D203,0)+P203))))))))))),"")</f>
        <v/>
      </c>
      <c r="F203" s="235"/>
      <c r="G203" s="236" t="str">
        <f ca="1">IFERROR(IF($A203="非課税・不課税取引計",SUMIFS(G$9:G202,$N$9:$N202,"非・不")+$Q203,IF(AND(A203="小計",COUNTIF($A$9:A202,"小計")&lt;1),SUM($G$9:G202)+Q203,IF(AND(A203="小計",COUNTIF($A$9:A202,"小計")&gt;=1),SUM(OFFSET($G$8,LARGE($V$9:V202,1)+1,0,LARGE($V$9:V203,1)-LARGE($V$9:V202,1)-1,1))+Q203,IF($A203="１０％対象計",SUMIFS(G$9:G202,$N$9:$N202,"")+$Q203-SUMIFS(G$9:G202,$A$9:$A202,"非課税・不課税取引計")-SUMIFS(G$9:G202,$A$9:$A202,"小計")-SUMIFS(G$9:G202,$A$9:$A202,"１０％消費税計")-SUMIFS(G$9:G202,$A$9:$A202,"１０％対象計"),IF($A203="１０％消費税計",ROUND(SUMIFS(G$9:G202,$A$9:$A202,"１０％対象計")/COUNTIF($A$9:$A202,"１０％対象計")*0.1,0)+$Q203,IF(A203="値引き",T203,IF($C203="","",IF($D203="","",ROUND(F203*$D203,0)+$Q203)))))))),"")</f>
        <v/>
      </c>
      <c r="H203" s="237" t="str">
        <f t="shared" si="12"/>
        <v/>
      </c>
      <c r="I203" s="235"/>
      <c r="J203" s="238" t="str">
        <f ca="1">IFERROR(IF($A203="非課税・不課税取引計",SUMIFS(J$9:J202,$N$9:$N202,"非・不")+$R203,IF(AND(A203="小計",COUNTIF($A$9:A202,"小計")&lt;1),SUM($J$9:J202)+R203,IF(AND(A203="小計",COUNTIF($A$9:A202,"小計")&gt;=1),SUM(OFFSET($J$8,LARGE($V$9:V202,1)+1,0,LARGE($V$9:V203,1)-LARGE($V$9:V202,1)-1,1))+R203,IF($A203="１０％対象計",SUMIFS(J$9:J202,$N$9:$N202,"")+$R203-SUMIFS(J$9:J202,$A$9:$A202,"非課税・不課税取引計")-SUMIFS(J$9:J202,$A$9:$A202,"小計")-SUMIFS(J$9:J202,$A$9:$A202,"１０％消費税計")-SUMIFS(J$9:J202,$A$9:$A202,"１０％対象計"),IF($A203="１０％消費税計",ROUND(SUMIFS(J$9:J202,$A$9:$A202,"１０％対象計")/COUNTIF($A$9:$A202,"１０％対象計")*0.1,0)+$R203,IF(A203="値引き",U203,IF($C203="","",IF($D203="","",ROUND(I203*$D203,0)+$R203)))))))),"")</f>
        <v/>
      </c>
      <c r="K203" s="239" t="str">
        <f t="shared" si="13"/>
        <v/>
      </c>
      <c r="L203" s="240" t="str">
        <f t="shared" si="14"/>
        <v/>
      </c>
      <c r="M203" s="234" t="str">
        <f ca="1">IFERROR(IF($A203="非課税・不課税取引計",SUMIFS(M$9:M202,$N$9:$N202,"非・不")+$S203,IF(AND(A203="小計",COUNTIF($A$9:A202,"小計")&lt;1),SUM($M$9:M202)+S203,IF(AND(A203="小計",COUNTIF($A$9:A202,"小計")&gt;=1),SUM(OFFSET($M$8,LARGE($V$9:V202,1)+1,0,LARGE($V$9:V203,1)-LARGE($V$9:V202,1)-1,1))+S203,IF($A203="１０％対象計",SUMIFS(M$9:M202,$N$9:$N202,"")+$S203-SUMIFS(M$9:M202,$A$9:$A202,"非課税・不課税取引計")-SUMIFS(M$9:M202,$A$9:$A202,"小計")-SUMIFS(M$9:M202,$A$9:$A202,"１０％消費税計")-SUMIFS(M$9:M202,$A$9:$A202,"１０％対象計"),IF($A203="１０％消費税計",ROUND(SUMIFS(M$9:M202,$A$9:$A202,"１０％対象計")/COUNTIF($A$9:$A202,"１０％対象計")*0.1,0)+$S203,IF(A203="値引き",E203-G203-J203+S203,IF($C203="","",IF($D203="","",E203-G203-J203+$S203)))))))),"")</f>
        <v/>
      </c>
      <c r="N203" s="241"/>
      <c r="O203" s="242"/>
      <c r="P203" s="248"/>
      <c r="Q203" s="249"/>
      <c r="R203" s="249"/>
      <c r="S203" s="250"/>
      <c r="T203" s="252"/>
      <c r="U203" s="253"/>
      <c r="V203" s="214" t="str">
        <f t="shared" ref="V203:V227" si="15">IF(A203="小計",ROW(A203)-6,"")</f>
        <v/>
      </c>
    </row>
    <row r="204" spans="1:22" ht="19.899999999999999" customHeight="1">
      <c r="A204" s="230"/>
      <c r="B204" s="231"/>
      <c r="C204" s="232"/>
      <c r="D204" s="233"/>
      <c r="E204" s="247" t="str">
        <f ca="1">IFERROR(IF(A204="１０％対象計",SUMIFS($E$9:E203,$N$9:N203,""),IF(A204="非課税・不課税取引計",SUMIFS($E$9:E203,$N$9:N203,"非・不")+P204,IF(A204="8％(軽減)対象計",SUMIFS($E$9:E203,$N$9:N203,"※")+P204,IF(AND(A204="小計",COUNTIF($A$9:A203,"小計")&lt;1),SUM($E$9:E203)+P204,IF(AND(A204="小計",COUNTIF($A$9:A203,"小計")&gt;=1),SUM(OFFSET($E$8,LARGE($V$9:V203,1)+1,0,LARGE($V$9:V204,1)-LARGE($V$9:V203,1)-1,1))+P204,IF(A204="8％対象計",SUMIFS($E$9:E203,$N$9:N203,"")+P204-SUMIFS($E$9:E203,$A$9:A203,"非課税・不課税取引計")-SUMIFS($E$9:E203,$A$9:A203,"小計")-SUMIFS($E$9:E203,$A$9:A203,"8％消費税計")-SUMIFS($E$9:E203,$A$9:A203,"8％対象計")-SUMIFS($E$9:E203,$A$9:A203,"8％(軽減)消費税計")-SUMIFS($E$9:E203,$A$9:A203,"8％(軽減)対象計"),IF(A204="8％消費税計",ROUND(SUMIFS($E$9:E203,$A$9:A203,"8％(軽減)対象計")/COUNTIF($A$9:A203,"8％(軽減)対象計")*0.08,0)+P204,IF(A204="8％消費税計",ROUND(SUMIFS($E$9:E203,$A$9:A203,"8％対象計")/COUNTIF($A$9:A203,"8％対象計")*0.08,0)+P204,IF(AND(A204="値引き",C204="",D204=""),0+P204,IF(C204="","",IF(D204="","",ROUND(C204*D204,0)+P204))))))))))),"")</f>
        <v/>
      </c>
      <c r="F204" s="235"/>
      <c r="G204" s="236" t="str">
        <f ca="1">IFERROR(IF($A204="非課税・不課税取引計",SUMIFS(G$9:G203,$N$9:$N203,"非・不")+$Q204,IF(AND(A204="小計",COUNTIF($A$9:A203,"小計")&lt;1),SUM($G$9:G203)+Q204,IF(AND(A204="小計",COUNTIF($A$9:A203,"小計")&gt;=1),SUM(OFFSET($G$8,LARGE($V$9:V203,1)+1,0,LARGE($V$9:V204,1)-LARGE($V$9:V203,1)-1,1))+Q204,IF($A204="１０％対象計",SUMIFS(G$9:G203,$N$9:$N203,"")+$Q204-SUMIFS(G$9:G203,$A$9:$A203,"非課税・不課税取引計")-SUMIFS(G$9:G203,$A$9:$A203,"小計")-SUMIFS(G$9:G203,$A$9:$A203,"１０％消費税計")-SUMIFS(G$9:G203,$A$9:$A203,"１０％対象計"),IF($A204="１０％消費税計",ROUND(SUMIFS(G$9:G203,$A$9:$A203,"１０％対象計")/COUNTIF($A$9:$A203,"１０％対象計")*0.1,0)+$Q204,IF(A204="値引き",T204,IF($C204="","",IF($D204="","",ROUND(F204*$D204,0)+$Q204)))))))),"")</f>
        <v/>
      </c>
      <c r="H204" s="237" t="str">
        <f t="shared" si="12"/>
        <v/>
      </c>
      <c r="I204" s="235"/>
      <c r="J204" s="238" t="str">
        <f ca="1">IFERROR(IF($A204="非課税・不課税取引計",SUMIFS(J$9:J203,$N$9:$N203,"非・不")+$R204,IF(AND(A204="小計",COUNTIF($A$9:A203,"小計")&lt;1),SUM($J$9:J203)+R204,IF(AND(A204="小計",COUNTIF($A$9:A203,"小計")&gt;=1),SUM(OFFSET($J$8,LARGE($V$9:V203,1)+1,0,LARGE($V$9:V204,1)-LARGE($V$9:V203,1)-1,1))+R204,IF($A204="１０％対象計",SUMIFS(J$9:J203,$N$9:$N203,"")+$R204-SUMIFS(J$9:J203,$A$9:$A203,"非課税・不課税取引計")-SUMIFS(J$9:J203,$A$9:$A203,"小計")-SUMIFS(J$9:J203,$A$9:$A203,"１０％消費税計")-SUMIFS(J$9:J203,$A$9:$A203,"１０％対象計"),IF($A204="１０％消費税計",ROUND(SUMIFS(J$9:J203,$A$9:$A203,"１０％対象計")/COUNTIF($A$9:$A203,"１０％対象計")*0.1,0)+$R204,IF(A204="値引き",U204,IF($C204="","",IF($D204="","",ROUND(I204*$D204,0)+$R204)))))))),"")</f>
        <v/>
      </c>
      <c r="K204" s="239" t="str">
        <f t="shared" si="13"/>
        <v/>
      </c>
      <c r="L204" s="240" t="str">
        <f t="shared" si="14"/>
        <v/>
      </c>
      <c r="M204" s="234" t="str">
        <f ca="1">IFERROR(IF($A204="非課税・不課税取引計",SUMIFS(M$9:M203,$N$9:$N203,"非・不")+$S204,IF(AND(A204="小計",COUNTIF($A$9:A203,"小計")&lt;1),SUM($M$9:M203)+S204,IF(AND(A204="小計",COUNTIF($A$9:A203,"小計")&gt;=1),SUM(OFFSET($M$8,LARGE($V$9:V203,1)+1,0,LARGE($V$9:V204,1)-LARGE($V$9:V203,1)-1,1))+S204,IF($A204="１０％対象計",SUMIFS(M$9:M203,$N$9:$N203,"")+$S204-SUMIFS(M$9:M203,$A$9:$A203,"非課税・不課税取引計")-SUMIFS(M$9:M203,$A$9:$A203,"小計")-SUMIFS(M$9:M203,$A$9:$A203,"１０％消費税計")-SUMIFS(M$9:M203,$A$9:$A203,"１０％対象計"),IF($A204="１０％消費税計",ROUND(SUMIFS(M$9:M203,$A$9:$A203,"１０％対象計")/COUNTIF($A$9:$A203,"１０％対象計")*0.1,0)+$S204,IF(A204="値引き",E204-G204-J204+S204,IF($C204="","",IF($D204="","",E204-G204-J204+$S204)))))))),"")</f>
        <v/>
      </c>
      <c r="N204" s="241"/>
      <c r="O204" s="242"/>
      <c r="P204" s="248"/>
      <c r="Q204" s="249"/>
      <c r="R204" s="249"/>
      <c r="S204" s="250"/>
      <c r="T204" s="252"/>
      <c r="U204" s="253"/>
      <c r="V204" s="214" t="str">
        <f t="shared" si="15"/>
        <v/>
      </c>
    </row>
    <row r="205" spans="1:22" ht="19.899999999999999" customHeight="1">
      <c r="A205" s="230"/>
      <c r="B205" s="231"/>
      <c r="C205" s="232"/>
      <c r="D205" s="233"/>
      <c r="E205" s="247" t="str">
        <f ca="1">IFERROR(IF(A205="１０％対象計",SUMIFS($E$9:E204,$N$9:N204,""),IF(A205="非課税・不課税取引計",SUMIFS($E$9:E204,$N$9:N204,"非・不")+P205,IF(A205="8％(軽減)対象計",SUMIFS($E$9:E204,$N$9:N204,"※")+P205,IF(AND(A205="小計",COUNTIF($A$9:A204,"小計")&lt;1),SUM($E$9:E204)+P205,IF(AND(A205="小計",COUNTIF($A$9:A204,"小計")&gt;=1),SUM(OFFSET($E$8,LARGE($V$9:V204,1)+1,0,LARGE($V$9:V205,1)-LARGE($V$9:V204,1)-1,1))+P205,IF(A205="8％対象計",SUMIFS($E$9:E204,$N$9:N204,"")+P205-SUMIFS($E$9:E204,$A$9:A204,"非課税・不課税取引計")-SUMIFS($E$9:E204,$A$9:A204,"小計")-SUMIFS($E$9:E204,$A$9:A204,"8％消費税計")-SUMIFS($E$9:E204,$A$9:A204,"8％対象計")-SUMIFS($E$9:E204,$A$9:A204,"8％(軽減)消費税計")-SUMIFS($E$9:E204,$A$9:A204,"8％(軽減)対象計"),IF(A205="8％消費税計",ROUND(SUMIFS($E$9:E204,$A$9:A204,"8％(軽減)対象計")/COUNTIF($A$9:A204,"8％(軽減)対象計")*0.08,0)+P205,IF(A205="8％消費税計",ROUND(SUMIFS($E$9:E204,$A$9:A204,"8％対象計")/COUNTIF($A$9:A204,"8％対象計")*0.08,0)+P205,IF(AND(A205="値引き",C205="",D205=""),0+P205,IF(C205="","",IF(D205="","",ROUND(C205*D205,0)+P205))))))))))),"")</f>
        <v/>
      </c>
      <c r="F205" s="235"/>
      <c r="G205" s="236" t="str">
        <f ca="1">IFERROR(IF($A205="非課税・不課税取引計",SUMIFS(G$9:G204,$N$9:$N204,"非・不")+$Q205,IF(AND(A205="小計",COUNTIF($A$9:A204,"小計")&lt;1),SUM($G$9:G204)+Q205,IF(AND(A205="小計",COUNTIF($A$9:A204,"小計")&gt;=1),SUM(OFFSET($G$8,LARGE($V$9:V204,1)+1,0,LARGE($V$9:V205,1)-LARGE($V$9:V204,1)-1,1))+Q205,IF($A205="１０％対象計",SUMIFS(G$9:G204,$N$9:$N204,"")+$Q205-SUMIFS(G$9:G204,$A$9:$A204,"非課税・不課税取引計")-SUMIFS(G$9:G204,$A$9:$A204,"小計")-SUMIFS(G$9:G204,$A$9:$A204,"１０％消費税計")-SUMIFS(G$9:G204,$A$9:$A204,"１０％対象計"),IF($A205="１０％消費税計",ROUND(SUMIFS(G$9:G204,$A$9:$A204,"１０％対象計")/COUNTIF($A$9:$A204,"１０％対象計")*0.1,0)+$Q205,IF(A205="値引き",T205,IF($C205="","",IF($D205="","",ROUND(F205*$D205,0)+$Q205)))))))),"")</f>
        <v/>
      </c>
      <c r="H205" s="237" t="str">
        <f t="shared" si="12"/>
        <v/>
      </c>
      <c r="I205" s="235"/>
      <c r="J205" s="238" t="str">
        <f ca="1">IFERROR(IF($A205="非課税・不課税取引計",SUMIFS(J$9:J204,$N$9:$N204,"非・不")+$R205,IF(AND(A205="小計",COUNTIF($A$9:A204,"小計")&lt;1),SUM($J$9:J204)+R205,IF(AND(A205="小計",COUNTIF($A$9:A204,"小計")&gt;=1),SUM(OFFSET($J$8,LARGE($V$9:V204,1)+1,0,LARGE($V$9:V205,1)-LARGE($V$9:V204,1)-1,1))+R205,IF($A205="１０％対象計",SUMIFS(J$9:J204,$N$9:$N204,"")+$R205-SUMIFS(J$9:J204,$A$9:$A204,"非課税・不課税取引計")-SUMIFS(J$9:J204,$A$9:$A204,"小計")-SUMIFS(J$9:J204,$A$9:$A204,"１０％消費税計")-SUMIFS(J$9:J204,$A$9:$A204,"１０％対象計"),IF($A205="１０％消費税計",ROUND(SUMIFS(J$9:J204,$A$9:$A204,"１０％対象計")/COUNTIF($A$9:$A204,"１０％対象計")*0.1,0)+$R205,IF(A205="値引き",U205,IF($C205="","",IF($D205="","",ROUND(I205*$D205,0)+$R205)))))))),"")</f>
        <v/>
      </c>
      <c r="K205" s="239" t="str">
        <f t="shared" si="13"/>
        <v/>
      </c>
      <c r="L205" s="240" t="str">
        <f t="shared" si="14"/>
        <v/>
      </c>
      <c r="M205" s="234" t="str">
        <f ca="1">IFERROR(IF($A205="非課税・不課税取引計",SUMIFS(M$9:M204,$N$9:$N204,"非・不")+$S205,IF(AND(A205="小計",COUNTIF($A$9:A204,"小計")&lt;1),SUM($M$9:M204)+S205,IF(AND(A205="小計",COUNTIF($A$9:A204,"小計")&gt;=1),SUM(OFFSET($M$8,LARGE($V$9:V204,1)+1,0,LARGE($V$9:V205,1)-LARGE($V$9:V204,1)-1,1))+S205,IF($A205="１０％対象計",SUMIFS(M$9:M204,$N$9:$N204,"")+$S205-SUMIFS(M$9:M204,$A$9:$A204,"非課税・不課税取引計")-SUMIFS(M$9:M204,$A$9:$A204,"小計")-SUMIFS(M$9:M204,$A$9:$A204,"１０％消費税計")-SUMIFS(M$9:M204,$A$9:$A204,"１０％対象計"),IF($A205="１０％消費税計",ROUND(SUMIFS(M$9:M204,$A$9:$A204,"１０％対象計")/COUNTIF($A$9:$A204,"１０％対象計")*0.1,0)+$S205,IF(A205="値引き",E205-G205-J205+S205,IF($C205="","",IF($D205="","",E205-G205-J205+$S205)))))))),"")</f>
        <v/>
      </c>
      <c r="N205" s="241"/>
      <c r="O205" s="242"/>
      <c r="P205" s="248"/>
      <c r="Q205" s="249"/>
      <c r="R205" s="249"/>
      <c r="S205" s="250"/>
      <c r="T205" s="252"/>
      <c r="U205" s="253"/>
      <c r="V205" s="214" t="str">
        <f t="shared" si="15"/>
        <v/>
      </c>
    </row>
    <row r="206" spans="1:22" ht="19.899999999999999" customHeight="1">
      <c r="A206" s="230"/>
      <c r="B206" s="231"/>
      <c r="C206" s="232"/>
      <c r="D206" s="233"/>
      <c r="E206" s="247" t="str">
        <f ca="1">IFERROR(IF(A206="１０％対象計",SUMIFS($E$9:E205,$N$9:N205,""),IF(A206="非課税・不課税取引計",SUMIFS($E$9:E205,$N$9:N205,"非・不")+P206,IF(A206="8％(軽減)対象計",SUMIFS($E$9:E205,$N$9:N205,"※")+P206,IF(AND(A206="小計",COUNTIF($A$9:A205,"小計")&lt;1),SUM($E$9:E205)+P206,IF(AND(A206="小計",COUNTIF($A$9:A205,"小計")&gt;=1),SUM(OFFSET($E$8,LARGE($V$9:V205,1)+1,0,LARGE($V$9:V206,1)-LARGE($V$9:V205,1)-1,1))+P206,IF(A206="8％対象計",SUMIFS($E$9:E205,$N$9:N205,"")+P206-SUMIFS($E$9:E205,$A$9:A205,"非課税・不課税取引計")-SUMIFS($E$9:E205,$A$9:A205,"小計")-SUMIFS($E$9:E205,$A$9:A205,"8％消費税計")-SUMIFS($E$9:E205,$A$9:A205,"8％対象計")-SUMIFS($E$9:E205,$A$9:A205,"8％(軽減)消費税計")-SUMIFS($E$9:E205,$A$9:A205,"8％(軽減)対象計"),IF(A206="8％消費税計",ROUND(SUMIFS($E$9:E205,$A$9:A205,"8％(軽減)対象計")/COUNTIF($A$9:A205,"8％(軽減)対象計")*0.08,0)+P206,IF(A206="8％消費税計",ROUND(SUMIFS($E$9:E205,$A$9:A205,"8％対象計")/COUNTIF($A$9:A205,"8％対象計")*0.08,0)+P206,IF(AND(A206="値引き",C206="",D206=""),0+P206,IF(C206="","",IF(D206="","",ROUND(C206*D206,0)+P206))))))))))),"")</f>
        <v/>
      </c>
      <c r="F206" s="235"/>
      <c r="G206" s="236" t="str">
        <f ca="1">IFERROR(IF($A206="非課税・不課税取引計",SUMIFS(G$9:G205,$N$9:$N205,"非・不")+$Q206,IF(AND(A206="小計",COUNTIF($A$9:A205,"小計")&lt;1),SUM($G$9:G205)+Q206,IF(AND(A206="小計",COUNTIF($A$9:A205,"小計")&gt;=1),SUM(OFFSET($G$8,LARGE($V$9:V205,1)+1,0,LARGE($V$9:V206,1)-LARGE($V$9:V205,1)-1,1))+Q206,IF($A206="１０％対象計",SUMIFS(G$9:G205,$N$9:$N205,"")+$Q206-SUMIFS(G$9:G205,$A$9:$A205,"非課税・不課税取引計")-SUMIFS(G$9:G205,$A$9:$A205,"小計")-SUMIFS(G$9:G205,$A$9:$A205,"１０％消費税計")-SUMIFS(G$9:G205,$A$9:$A205,"１０％対象計"),IF($A206="１０％消費税計",ROUND(SUMIFS(G$9:G205,$A$9:$A205,"１０％対象計")/COUNTIF($A$9:$A205,"１０％対象計")*0.1,0)+$Q206,IF(A206="値引き",T206,IF($C206="","",IF($D206="","",ROUND(F206*$D206,0)+$Q206)))))))),"")</f>
        <v/>
      </c>
      <c r="H206" s="237" t="str">
        <f t="shared" si="12"/>
        <v/>
      </c>
      <c r="I206" s="235"/>
      <c r="J206" s="238" t="str">
        <f ca="1">IFERROR(IF($A206="非課税・不課税取引計",SUMIFS(J$9:J205,$N$9:$N205,"非・不")+$R206,IF(AND(A206="小計",COUNTIF($A$9:A205,"小計")&lt;1),SUM($J$9:J205)+R206,IF(AND(A206="小計",COUNTIF($A$9:A205,"小計")&gt;=1),SUM(OFFSET($J$8,LARGE($V$9:V205,1)+1,0,LARGE($V$9:V206,1)-LARGE($V$9:V205,1)-1,1))+R206,IF($A206="１０％対象計",SUMIFS(J$9:J205,$N$9:$N205,"")+$R206-SUMIFS(J$9:J205,$A$9:$A205,"非課税・不課税取引計")-SUMIFS(J$9:J205,$A$9:$A205,"小計")-SUMIFS(J$9:J205,$A$9:$A205,"１０％消費税計")-SUMIFS(J$9:J205,$A$9:$A205,"１０％対象計"),IF($A206="１０％消費税計",ROUND(SUMIFS(J$9:J205,$A$9:$A205,"１０％対象計")/COUNTIF($A$9:$A205,"１０％対象計")*0.1,0)+$R206,IF(A206="値引き",U206,IF($C206="","",IF($D206="","",ROUND(I206*$D206,0)+$R206)))))))),"")</f>
        <v/>
      </c>
      <c r="K206" s="239" t="str">
        <f t="shared" si="13"/>
        <v/>
      </c>
      <c r="L206" s="240" t="str">
        <f t="shared" si="14"/>
        <v/>
      </c>
      <c r="M206" s="234" t="str">
        <f ca="1">IFERROR(IF($A206="非課税・不課税取引計",SUMIFS(M$9:M205,$N$9:$N205,"非・不")+$S206,IF(AND(A206="小計",COUNTIF($A$9:A205,"小計")&lt;1),SUM($M$9:M205)+S206,IF(AND(A206="小計",COUNTIF($A$9:A205,"小計")&gt;=1),SUM(OFFSET($M$8,LARGE($V$9:V205,1)+1,0,LARGE($V$9:V206,1)-LARGE($V$9:V205,1)-1,1))+S206,IF($A206="１０％対象計",SUMIFS(M$9:M205,$N$9:$N205,"")+$S206-SUMIFS(M$9:M205,$A$9:$A205,"非課税・不課税取引計")-SUMIFS(M$9:M205,$A$9:$A205,"小計")-SUMIFS(M$9:M205,$A$9:$A205,"１０％消費税計")-SUMIFS(M$9:M205,$A$9:$A205,"１０％対象計"),IF($A206="１０％消費税計",ROUND(SUMIFS(M$9:M205,$A$9:$A205,"１０％対象計")/COUNTIF($A$9:$A205,"１０％対象計")*0.1,0)+$S206,IF(A206="値引き",E206-G206-J206+S206,IF($C206="","",IF($D206="","",E206-G206-J206+$S206)))))))),"")</f>
        <v/>
      </c>
      <c r="N206" s="241"/>
      <c r="O206" s="242"/>
      <c r="P206" s="248"/>
      <c r="Q206" s="249"/>
      <c r="R206" s="249"/>
      <c r="S206" s="250"/>
      <c r="T206" s="252"/>
      <c r="U206" s="253"/>
      <c r="V206" s="214" t="str">
        <f t="shared" si="15"/>
        <v/>
      </c>
    </row>
    <row r="207" spans="1:22" ht="19.899999999999999" customHeight="1">
      <c r="A207" s="230"/>
      <c r="B207" s="231"/>
      <c r="C207" s="232"/>
      <c r="D207" s="233"/>
      <c r="E207" s="247" t="str">
        <f ca="1">IFERROR(IF(A207="１０％対象計",SUMIFS($E$9:E206,$N$9:N206,""),IF(A207="非課税・不課税取引計",SUMIFS($E$9:E206,$N$9:N206,"非・不")+P207,IF(A207="8％(軽減)対象計",SUMIFS($E$9:E206,$N$9:N206,"※")+P207,IF(AND(A207="小計",COUNTIF($A$9:A206,"小計")&lt;1),SUM($E$9:E206)+P207,IF(AND(A207="小計",COUNTIF($A$9:A206,"小計")&gt;=1),SUM(OFFSET($E$8,LARGE($V$9:V206,1)+1,0,LARGE($V$9:V207,1)-LARGE($V$9:V206,1)-1,1))+P207,IF(A207="8％対象計",SUMIFS($E$9:E206,$N$9:N206,"")+P207-SUMIFS($E$9:E206,$A$9:A206,"非課税・不課税取引計")-SUMIFS($E$9:E206,$A$9:A206,"小計")-SUMIFS($E$9:E206,$A$9:A206,"8％消費税計")-SUMIFS($E$9:E206,$A$9:A206,"8％対象計")-SUMIFS($E$9:E206,$A$9:A206,"8％(軽減)消費税計")-SUMIFS($E$9:E206,$A$9:A206,"8％(軽減)対象計"),IF(A207="8％消費税計",ROUND(SUMIFS($E$9:E206,$A$9:A206,"8％(軽減)対象計")/COUNTIF($A$9:A206,"8％(軽減)対象計")*0.08,0)+P207,IF(A207="8％消費税計",ROUND(SUMIFS($E$9:E206,$A$9:A206,"8％対象計")/COUNTIF($A$9:A206,"8％対象計")*0.08,0)+P207,IF(AND(A207="値引き",C207="",D207=""),0+P207,IF(C207="","",IF(D207="","",ROUND(C207*D207,0)+P207))))))))))),"")</f>
        <v/>
      </c>
      <c r="F207" s="235"/>
      <c r="G207" s="236" t="str">
        <f ca="1">IFERROR(IF($A207="非課税・不課税取引計",SUMIFS(G$9:G206,$N$9:$N206,"非・不")+$Q207,IF(AND(A207="小計",COUNTIF($A$9:A206,"小計")&lt;1),SUM($G$9:G206)+Q207,IF(AND(A207="小計",COUNTIF($A$9:A206,"小計")&gt;=1),SUM(OFFSET($G$8,LARGE($V$9:V206,1)+1,0,LARGE($V$9:V207,1)-LARGE($V$9:V206,1)-1,1))+Q207,IF($A207="１０％対象計",SUMIFS(G$9:G206,$N$9:$N206,"")+$Q207-SUMIFS(G$9:G206,$A$9:$A206,"非課税・不課税取引計")-SUMIFS(G$9:G206,$A$9:$A206,"小計")-SUMIFS(G$9:G206,$A$9:$A206,"１０％消費税計")-SUMIFS(G$9:G206,$A$9:$A206,"１０％対象計"),IF($A207="１０％消費税計",ROUND(SUMIFS(G$9:G206,$A$9:$A206,"１０％対象計")/COUNTIF($A$9:$A206,"１０％対象計")*0.1,0)+$Q207,IF(A207="値引き",T207,IF($C207="","",IF($D207="","",ROUND(F207*$D207,0)+$Q207)))))))),"")</f>
        <v/>
      </c>
      <c r="H207" s="237" t="str">
        <f t="shared" si="12"/>
        <v/>
      </c>
      <c r="I207" s="235"/>
      <c r="J207" s="238" t="str">
        <f ca="1">IFERROR(IF($A207="非課税・不課税取引計",SUMIFS(J$9:J206,$N$9:$N206,"非・不")+$R207,IF(AND(A207="小計",COUNTIF($A$9:A206,"小計")&lt;1),SUM($J$9:J206)+R207,IF(AND(A207="小計",COUNTIF($A$9:A206,"小計")&gt;=1),SUM(OFFSET($J$8,LARGE($V$9:V206,1)+1,0,LARGE($V$9:V207,1)-LARGE($V$9:V206,1)-1,1))+R207,IF($A207="１０％対象計",SUMIFS(J$9:J206,$N$9:$N206,"")+$R207-SUMIFS(J$9:J206,$A$9:$A206,"非課税・不課税取引計")-SUMIFS(J$9:J206,$A$9:$A206,"小計")-SUMIFS(J$9:J206,$A$9:$A206,"１０％消費税計")-SUMIFS(J$9:J206,$A$9:$A206,"１０％対象計"),IF($A207="１０％消費税計",ROUND(SUMIFS(J$9:J206,$A$9:$A206,"１０％対象計")/COUNTIF($A$9:$A206,"１０％対象計")*0.1,0)+$R207,IF(A207="値引き",U207,IF($C207="","",IF($D207="","",ROUND(I207*$D207,0)+$R207)))))))),"")</f>
        <v/>
      </c>
      <c r="K207" s="239" t="str">
        <f t="shared" si="13"/>
        <v/>
      </c>
      <c r="L207" s="240" t="str">
        <f t="shared" si="14"/>
        <v/>
      </c>
      <c r="M207" s="234" t="str">
        <f ca="1">IFERROR(IF($A207="非課税・不課税取引計",SUMIFS(M$9:M206,$N$9:$N206,"非・不")+$S207,IF(AND(A207="小計",COUNTIF($A$9:A206,"小計")&lt;1),SUM($M$9:M206)+S207,IF(AND(A207="小計",COUNTIF($A$9:A206,"小計")&gt;=1),SUM(OFFSET($M$8,LARGE($V$9:V206,1)+1,0,LARGE($V$9:V207,1)-LARGE($V$9:V206,1)-1,1))+S207,IF($A207="１０％対象計",SUMIFS(M$9:M206,$N$9:$N206,"")+$S207-SUMIFS(M$9:M206,$A$9:$A206,"非課税・不課税取引計")-SUMIFS(M$9:M206,$A$9:$A206,"小計")-SUMIFS(M$9:M206,$A$9:$A206,"１０％消費税計")-SUMIFS(M$9:M206,$A$9:$A206,"１０％対象計"),IF($A207="１０％消費税計",ROUND(SUMIFS(M$9:M206,$A$9:$A206,"１０％対象計")/COUNTIF($A$9:$A206,"１０％対象計")*0.1,0)+$S207,IF(A207="値引き",E207-G207-J207+S207,IF($C207="","",IF($D207="","",E207-G207-J207+$S207)))))))),"")</f>
        <v/>
      </c>
      <c r="N207" s="241"/>
      <c r="O207" s="242"/>
      <c r="P207" s="248"/>
      <c r="Q207" s="249"/>
      <c r="R207" s="249"/>
      <c r="S207" s="250"/>
      <c r="T207" s="252"/>
      <c r="U207" s="253"/>
      <c r="V207" s="214" t="str">
        <f t="shared" si="15"/>
        <v/>
      </c>
    </row>
    <row r="208" spans="1:22" ht="19.899999999999999" customHeight="1">
      <c r="A208" s="230"/>
      <c r="B208" s="231"/>
      <c r="C208" s="232"/>
      <c r="D208" s="233"/>
      <c r="E208" s="247" t="str">
        <f ca="1">IFERROR(IF(A208="１０％対象計",SUMIFS($E$9:E207,$N$9:N207,""),IF(A208="非課税・不課税取引計",SUMIFS($E$9:E207,$N$9:N207,"非・不")+P208,IF(A208="8％(軽減)対象計",SUMIFS($E$9:E207,$N$9:N207,"※")+P208,IF(AND(A208="小計",COUNTIF($A$9:A207,"小計")&lt;1),SUM($E$9:E207)+P208,IF(AND(A208="小計",COUNTIF($A$9:A207,"小計")&gt;=1),SUM(OFFSET($E$8,LARGE($V$9:V207,1)+1,0,LARGE($V$9:V208,1)-LARGE($V$9:V207,1)-1,1))+P208,IF(A208="8％対象計",SUMIFS($E$9:E207,$N$9:N207,"")+P208-SUMIFS($E$9:E207,$A$9:A207,"非課税・不課税取引計")-SUMIFS($E$9:E207,$A$9:A207,"小計")-SUMIFS($E$9:E207,$A$9:A207,"8％消費税計")-SUMIFS($E$9:E207,$A$9:A207,"8％対象計")-SUMIFS($E$9:E207,$A$9:A207,"8％(軽減)消費税計")-SUMIFS($E$9:E207,$A$9:A207,"8％(軽減)対象計"),IF(A208="8％消費税計",ROUND(SUMIFS($E$9:E207,$A$9:A207,"8％(軽減)対象計")/COUNTIF($A$9:A207,"8％(軽減)対象計")*0.08,0)+P208,IF(A208="8％消費税計",ROUND(SUMIFS($E$9:E207,$A$9:A207,"8％対象計")/COUNTIF($A$9:A207,"8％対象計")*0.08,0)+P208,IF(AND(A208="値引き",C208="",D208=""),0+P208,IF(C208="","",IF(D208="","",ROUND(C208*D208,0)+P208))))))))))),"")</f>
        <v/>
      </c>
      <c r="F208" s="235"/>
      <c r="G208" s="236" t="str">
        <f ca="1">IFERROR(IF($A208="非課税・不課税取引計",SUMIFS(G$9:G207,$N$9:$N207,"非・不")+$Q208,IF(AND(A208="小計",COUNTIF($A$9:A207,"小計")&lt;1),SUM($G$9:G207)+Q208,IF(AND(A208="小計",COUNTIF($A$9:A207,"小計")&gt;=1),SUM(OFFSET($G$8,LARGE($V$9:V207,1)+1,0,LARGE($V$9:V208,1)-LARGE($V$9:V207,1)-1,1))+Q208,IF($A208="１０％対象計",SUMIFS(G$9:G207,$N$9:$N207,"")+$Q208-SUMIFS(G$9:G207,$A$9:$A207,"非課税・不課税取引計")-SUMIFS(G$9:G207,$A$9:$A207,"小計")-SUMIFS(G$9:G207,$A$9:$A207,"１０％消費税計")-SUMIFS(G$9:G207,$A$9:$A207,"１０％対象計"),IF($A208="１０％消費税計",ROUND(SUMIFS(G$9:G207,$A$9:$A207,"１０％対象計")/COUNTIF($A$9:$A207,"１０％対象計")*0.1,0)+$Q208,IF(A208="値引き",T208,IF($C208="","",IF($D208="","",ROUND(F208*$D208,0)+$Q208)))))))),"")</f>
        <v/>
      </c>
      <c r="H208" s="237" t="str">
        <f t="shared" si="12"/>
        <v/>
      </c>
      <c r="I208" s="235"/>
      <c r="J208" s="238" t="str">
        <f ca="1">IFERROR(IF($A208="非課税・不課税取引計",SUMIFS(J$9:J207,$N$9:$N207,"非・不")+$R208,IF(AND(A208="小計",COUNTIF($A$9:A207,"小計")&lt;1),SUM($J$9:J207)+R208,IF(AND(A208="小計",COUNTIF($A$9:A207,"小計")&gt;=1),SUM(OFFSET($J$8,LARGE($V$9:V207,1)+1,0,LARGE($V$9:V208,1)-LARGE($V$9:V207,1)-1,1))+R208,IF($A208="１０％対象計",SUMIFS(J$9:J207,$N$9:$N207,"")+$R208-SUMIFS(J$9:J207,$A$9:$A207,"非課税・不課税取引計")-SUMIFS(J$9:J207,$A$9:$A207,"小計")-SUMIFS(J$9:J207,$A$9:$A207,"１０％消費税計")-SUMIFS(J$9:J207,$A$9:$A207,"１０％対象計"),IF($A208="１０％消費税計",ROUND(SUMIFS(J$9:J207,$A$9:$A207,"１０％対象計")/COUNTIF($A$9:$A207,"１０％対象計")*0.1,0)+$R208,IF(A208="値引き",U208,IF($C208="","",IF($D208="","",ROUND(I208*$D208,0)+$R208)))))))),"")</f>
        <v/>
      </c>
      <c r="K208" s="239" t="str">
        <f t="shared" si="13"/>
        <v/>
      </c>
      <c r="L208" s="240" t="str">
        <f t="shared" si="14"/>
        <v/>
      </c>
      <c r="M208" s="234" t="str">
        <f ca="1">IFERROR(IF($A208="非課税・不課税取引計",SUMIFS(M$9:M207,$N$9:$N207,"非・不")+$S208,IF(AND(A208="小計",COUNTIF($A$9:A207,"小計")&lt;1),SUM($M$9:M207)+S208,IF(AND(A208="小計",COUNTIF($A$9:A207,"小計")&gt;=1),SUM(OFFSET($M$8,LARGE($V$9:V207,1)+1,0,LARGE($V$9:V208,1)-LARGE($V$9:V207,1)-1,1))+S208,IF($A208="１０％対象計",SUMIFS(M$9:M207,$N$9:$N207,"")+$S208-SUMIFS(M$9:M207,$A$9:$A207,"非課税・不課税取引計")-SUMIFS(M$9:M207,$A$9:$A207,"小計")-SUMIFS(M$9:M207,$A$9:$A207,"１０％消費税計")-SUMIFS(M$9:M207,$A$9:$A207,"１０％対象計"),IF($A208="１０％消費税計",ROUND(SUMIFS(M$9:M207,$A$9:$A207,"１０％対象計")/COUNTIF($A$9:$A207,"１０％対象計")*0.1,0)+$S208,IF(A208="値引き",E208-G208-J208+S208,IF($C208="","",IF($D208="","",E208-G208-J208+$S208)))))))),"")</f>
        <v/>
      </c>
      <c r="N208" s="241"/>
      <c r="O208" s="242"/>
      <c r="P208" s="248"/>
      <c r="Q208" s="249"/>
      <c r="R208" s="249"/>
      <c r="S208" s="250"/>
      <c r="T208" s="252"/>
      <c r="U208" s="253"/>
      <c r="V208" s="214" t="str">
        <f t="shared" si="15"/>
        <v/>
      </c>
    </row>
    <row r="209" spans="1:22" ht="19.899999999999999" customHeight="1">
      <c r="A209" s="230"/>
      <c r="B209" s="231"/>
      <c r="C209" s="232"/>
      <c r="D209" s="233"/>
      <c r="E209" s="247" t="str">
        <f ca="1">IFERROR(IF(A209="１０％対象計",SUMIFS($E$9:E208,$N$9:N208,""),IF(A209="非課税・不課税取引計",SUMIFS($E$9:E208,$N$9:N208,"非・不")+P209,IF(A209="8％(軽減)対象計",SUMIFS($E$9:E208,$N$9:N208,"※")+P209,IF(AND(A209="小計",COUNTIF($A$9:A208,"小計")&lt;1),SUM($E$9:E208)+P209,IF(AND(A209="小計",COUNTIF($A$9:A208,"小計")&gt;=1),SUM(OFFSET($E$8,LARGE($V$9:V208,1)+1,0,LARGE($V$9:V209,1)-LARGE($V$9:V208,1)-1,1))+P209,IF(A209="8％対象計",SUMIFS($E$9:E208,$N$9:N208,"")+P209-SUMIFS($E$9:E208,$A$9:A208,"非課税・不課税取引計")-SUMIFS($E$9:E208,$A$9:A208,"小計")-SUMIFS($E$9:E208,$A$9:A208,"8％消費税計")-SUMIFS($E$9:E208,$A$9:A208,"8％対象計")-SUMIFS($E$9:E208,$A$9:A208,"8％(軽減)消費税計")-SUMIFS($E$9:E208,$A$9:A208,"8％(軽減)対象計"),IF(A209="8％消費税計",ROUND(SUMIFS($E$9:E208,$A$9:A208,"8％(軽減)対象計")/COUNTIF($A$9:A208,"8％(軽減)対象計")*0.08,0)+P209,IF(A209="8％消費税計",ROUND(SUMIFS($E$9:E208,$A$9:A208,"8％対象計")/COUNTIF($A$9:A208,"8％対象計")*0.08,0)+P209,IF(AND(A209="値引き",C209="",D209=""),0+P209,IF(C209="","",IF(D209="","",ROUND(C209*D209,0)+P209))))))))))),"")</f>
        <v/>
      </c>
      <c r="F209" s="235"/>
      <c r="G209" s="236" t="str">
        <f ca="1">IFERROR(IF($A209="非課税・不課税取引計",SUMIFS(G$9:G208,$N$9:$N208,"非・不")+$Q209,IF(AND(A209="小計",COUNTIF($A$9:A208,"小計")&lt;1),SUM($G$9:G208)+Q209,IF(AND(A209="小計",COUNTIF($A$9:A208,"小計")&gt;=1),SUM(OFFSET($G$8,LARGE($V$9:V208,1)+1,0,LARGE($V$9:V209,1)-LARGE($V$9:V208,1)-1,1))+Q209,IF($A209="１０％対象計",SUMIFS(G$9:G208,$N$9:$N208,"")+$Q209-SUMIFS(G$9:G208,$A$9:$A208,"非課税・不課税取引計")-SUMIFS(G$9:G208,$A$9:$A208,"小計")-SUMIFS(G$9:G208,$A$9:$A208,"１０％消費税計")-SUMIFS(G$9:G208,$A$9:$A208,"１０％対象計"),IF($A209="１０％消費税計",ROUND(SUMIFS(G$9:G208,$A$9:$A208,"１０％対象計")/COUNTIF($A$9:$A208,"１０％対象計")*0.1,0)+$Q209,IF(A209="値引き",T209,IF($C209="","",IF($D209="","",ROUND(F209*$D209,0)+$Q209)))))))),"")</f>
        <v/>
      </c>
      <c r="H209" s="237" t="str">
        <f t="shared" si="12"/>
        <v/>
      </c>
      <c r="I209" s="235"/>
      <c r="J209" s="238" t="str">
        <f ca="1">IFERROR(IF($A209="非課税・不課税取引計",SUMIFS(J$9:J208,$N$9:$N208,"非・不")+$R209,IF(AND(A209="小計",COUNTIF($A$9:A208,"小計")&lt;1),SUM($J$9:J208)+R209,IF(AND(A209="小計",COUNTIF($A$9:A208,"小計")&gt;=1),SUM(OFFSET($J$8,LARGE($V$9:V208,1)+1,0,LARGE($V$9:V209,1)-LARGE($V$9:V208,1)-1,1))+R209,IF($A209="１０％対象計",SUMIFS(J$9:J208,$N$9:$N208,"")+$R209-SUMIFS(J$9:J208,$A$9:$A208,"非課税・不課税取引計")-SUMIFS(J$9:J208,$A$9:$A208,"小計")-SUMIFS(J$9:J208,$A$9:$A208,"１０％消費税計")-SUMIFS(J$9:J208,$A$9:$A208,"１０％対象計"),IF($A209="１０％消費税計",ROUND(SUMIFS(J$9:J208,$A$9:$A208,"１０％対象計")/COUNTIF($A$9:$A208,"１０％対象計")*0.1,0)+$R209,IF(A209="値引き",U209,IF($C209="","",IF($D209="","",ROUND(I209*$D209,0)+$R209)))))))),"")</f>
        <v/>
      </c>
      <c r="K209" s="239" t="str">
        <f t="shared" si="13"/>
        <v/>
      </c>
      <c r="L209" s="240" t="str">
        <f t="shared" si="14"/>
        <v/>
      </c>
      <c r="M209" s="234" t="str">
        <f ca="1">IFERROR(IF($A209="非課税・不課税取引計",SUMIFS(M$9:M208,$N$9:$N208,"非・不")+$S209,IF(AND(A209="小計",COUNTIF($A$9:A208,"小計")&lt;1),SUM($M$9:M208)+S209,IF(AND(A209="小計",COUNTIF($A$9:A208,"小計")&gt;=1),SUM(OFFSET($M$8,LARGE($V$9:V208,1)+1,0,LARGE($V$9:V209,1)-LARGE($V$9:V208,1)-1,1))+S209,IF($A209="１０％対象計",SUMIFS(M$9:M208,$N$9:$N208,"")+$S209-SUMIFS(M$9:M208,$A$9:$A208,"非課税・不課税取引計")-SUMIFS(M$9:M208,$A$9:$A208,"小計")-SUMIFS(M$9:M208,$A$9:$A208,"１０％消費税計")-SUMIFS(M$9:M208,$A$9:$A208,"１０％対象計"),IF($A209="１０％消費税計",ROUND(SUMIFS(M$9:M208,$A$9:$A208,"１０％対象計")/COUNTIF($A$9:$A208,"１０％対象計")*0.1,0)+$S209,IF(A209="値引き",E209-G209-J209+S209,IF($C209="","",IF($D209="","",E209-G209-J209+$S209)))))))),"")</f>
        <v/>
      </c>
      <c r="N209" s="241"/>
      <c r="O209" s="242"/>
      <c r="P209" s="248"/>
      <c r="Q209" s="249"/>
      <c r="R209" s="249"/>
      <c r="S209" s="250"/>
      <c r="T209" s="252"/>
      <c r="U209" s="253"/>
      <c r="V209" s="214" t="str">
        <f t="shared" si="15"/>
        <v/>
      </c>
    </row>
    <row r="210" spans="1:22" ht="19.899999999999999" customHeight="1">
      <c r="A210" s="230"/>
      <c r="B210" s="231"/>
      <c r="C210" s="232"/>
      <c r="D210" s="233"/>
      <c r="E210" s="247" t="str">
        <f ca="1">IFERROR(IF(A210="１０％対象計",SUMIFS($E$9:E209,$N$9:N209,""),IF(A210="非課税・不課税取引計",SUMIFS($E$9:E209,$N$9:N209,"非・不")+P210,IF(A210="8％(軽減)対象計",SUMIFS($E$9:E209,$N$9:N209,"※")+P210,IF(AND(A210="小計",COUNTIF($A$9:A209,"小計")&lt;1),SUM($E$9:E209)+P210,IF(AND(A210="小計",COUNTIF($A$9:A209,"小計")&gt;=1),SUM(OFFSET($E$8,LARGE($V$9:V209,1)+1,0,LARGE($V$9:V210,1)-LARGE($V$9:V209,1)-1,1))+P210,IF(A210="8％対象計",SUMIFS($E$9:E209,$N$9:N209,"")+P210-SUMIFS($E$9:E209,$A$9:A209,"非課税・不課税取引計")-SUMIFS($E$9:E209,$A$9:A209,"小計")-SUMIFS($E$9:E209,$A$9:A209,"8％消費税計")-SUMIFS($E$9:E209,$A$9:A209,"8％対象計")-SUMIFS($E$9:E209,$A$9:A209,"8％(軽減)消費税計")-SUMIFS($E$9:E209,$A$9:A209,"8％(軽減)対象計"),IF(A210="8％消費税計",ROUND(SUMIFS($E$9:E209,$A$9:A209,"8％(軽減)対象計")/COUNTIF($A$9:A209,"8％(軽減)対象計")*0.08,0)+P210,IF(A210="8％消費税計",ROUND(SUMIFS($E$9:E209,$A$9:A209,"8％対象計")/COUNTIF($A$9:A209,"8％対象計")*0.08,0)+P210,IF(AND(A210="値引き",C210="",D210=""),0+P210,IF(C210="","",IF(D210="","",ROUND(C210*D210,0)+P210))))))))))),"")</f>
        <v/>
      </c>
      <c r="F210" s="235"/>
      <c r="G210" s="236" t="str">
        <f ca="1">IFERROR(IF($A210="非課税・不課税取引計",SUMIFS(G$9:G209,$N$9:$N209,"非・不")+$Q210,IF(AND(A210="小計",COUNTIF($A$9:A209,"小計")&lt;1),SUM($G$9:G209)+Q210,IF(AND(A210="小計",COUNTIF($A$9:A209,"小計")&gt;=1),SUM(OFFSET($G$8,LARGE($V$9:V209,1)+1,0,LARGE($V$9:V210,1)-LARGE($V$9:V209,1)-1,1))+Q210,IF($A210="１０％対象計",SUMIFS(G$9:G209,$N$9:$N209,"")+$Q210-SUMIFS(G$9:G209,$A$9:$A209,"非課税・不課税取引計")-SUMIFS(G$9:G209,$A$9:$A209,"小計")-SUMIFS(G$9:G209,$A$9:$A209,"１０％消費税計")-SUMIFS(G$9:G209,$A$9:$A209,"１０％対象計"),IF($A210="１０％消費税計",ROUND(SUMIFS(G$9:G209,$A$9:$A209,"１０％対象計")/COUNTIF($A$9:$A209,"１０％対象計")*0.1,0)+$Q210,IF(A210="値引き",T210,IF($C210="","",IF($D210="","",ROUND(F210*$D210,0)+$Q210)))))))),"")</f>
        <v/>
      </c>
      <c r="H210" s="237" t="str">
        <f t="shared" si="12"/>
        <v/>
      </c>
      <c r="I210" s="235"/>
      <c r="J210" s="238" t="str">
        <f ca="1">IFERROR(IF($A210="非課税・不課税取引計",SUMIFS(J$9:J209,$N$9:$N209,"非・不")+$R210,IF(AND(A210="小計",COUNTIF($A$9:A209,"小計")&lt;1),SUM($J$9:J209)+R210,IF(AND(A210="小計",COUNTIF($A$9:A209,"小計")&gt;=1),SUM(OFFSET($J$8,LARGE($V$9:V209,1)+1,0,LARGE($V$9:V210,1)-LARGE($V$9:V209,1)-1,1))+R210,IF($A210="１０％対象計",SUMIFS(J$9:J209,$N$9:$N209,"")+$R210-SUMIFS(J$9:J209,$A$9:$A209,"非課税・不課税取引計")-SUMIFS(J$9:J209,$A$9:$A209,"小計")-SUMIFS(J$9:J209,$A$9:$A209,"１０％消費税計")-SUMIFS(J$9:J209,$A$9:$A209,"１０％対象計"),IF($A210="１０％消費税計",ROUND(SUMIFS(J$9:J209,$A$9:$A209,"１０％対象計")/COUNTIF($A$9:$A209,"１０％対象計")*0.1,0)+$R210,IF(A210="値引き",U210,IF($C210="","",IF($D210="","",ROUND(I210*$D210,0)+$R210)))))))),"")</f>
        <v/>
      </c>
      <c r="K210" s="239" t="str">
        <f t="shared" si="13"/>
        <v/>
      </c>
      <c r="L210" s="240" t="str">
        <f t="shared" si="14"/>
        <v/>
      </c>
      <c r="M210" s="234" t="str">
        <f ca="1">IFERROR(IF($A210="非課税・不課税取引計",SUMIFS(M$9:M209,$N$9:$N209,"非・不")+$S210,IF(AND(A210="小計",COUNTIF($A$9:A209,"小計")&lt;1),SUM($M$9:M209)+S210,IF(AND(A210="小計",COUNTIF($A$9:A209,"小計")&gt;=1),SUM(OFFSET($M$8,LARGE($V$9:V209,1)+1,0,LARGE($V$9:V210,1)-LARGE($V$9:V209,1)-1,1))+S210,IF($A210="１０％対象計",SUMIFS(M$9:M209,$N$9:$N209,"")+$S210-SUMIFS(M$9:M209,$A$9:$A209,"非課税・不課税取引計")-SUMIFS(M$9:M209,$A$9:$A209,"小計")-SUMIFS(M$9:M209,$A$9:$A209,"１０％消費税計")-SUMIFS(M$9:M209,$A$9:$A209,"１０％対象計"),IF($A210="１０％消費税計",ROUND(SUMIFS(M$9:M209,$A$9:$A209,"１０％対象計")/COUNTIF($A$9:$A209,"１０％対象計")*0.1,0)+$S210,IF(A210="値引き",E210-G210-J210+S210,IF($C210="","",IF($D210="","",E210-G210-J210+$S210)))))))),"")</f>
        <v/>
      </c>
      <c r="N210" s="241"/>
      <c r="O210" s="242"/>
      <c r="P210" s="248"/>
      <c r="Q210" s="249"/>
      <c r="R210" s="249"/>
      <c r="S210" s="250"/>
      <c r="T210" s="252"/>
      <c r="U210" s="253"/>
      <c r="V210" s="214" t="str">
        <f t="shared" si="15"/>
        <v/>
      </c>
    </row>
    <row r="211" spans="1:22" ht="19.899999999999999" customHeight="1">
      <c r="A211" s="230"/>
      <c r="B211" s="231"/>
      <c r="C211" s="232"/>
      <c r="D211" s="233"/>
      <c r="E211" s="247" t="str">
        <f ca="1">IFERROR(IF(A211="１０％対象計",SUMIFS($E$9:E210,$N$9:N210,""),IF(A211="非課税・不課税取引計",SUMIFS($E$9:E210,$N$9:N210,"非・不")+P211,IF(A211="8％(軽減)対象計",SUMIFS($E$9:E210,$N$9:N210,"※")+P211,IF(AND(A211="小計",COUNTIF($A$9:A210,"小計")&lt;1),SUM($E$9:E210)+P211,IF(AND(A211="小計",COUNTIF($A$9:A210,"小計")&gt;=1),SUM(OFFSET($E$8,LARGE($V$9:V210,1)+1,0,LARGE($V$9:V211,1)-LARGE($V$9:V210,1)-1,1))+P211,IF(A211="8％対象計",SUMIFS($E$9:E210,$N$9:N210,"")+P211-SUMIFS($E$9:E210,$A$9:A210,"非課税・不課税取引計")-SUMIFS($E$9:E210,$A$9:A210,"小計")-SUMIFS($E$9:E210,$A$9:A210,"8％消費税計")-SUMIFS($E$9:E210,$A$9:A210,"8％対象計")-SUMIFS($E$9:E210,$A$9:A210,"8％(軽減)消費税計")-SUMIFS($E$9:E210,$A$9:A210,"8％(軽減)対象計"),IF(A211="8％消費税計",ROUND(SUMIFS($E$9:E210,$A$9:A210,"8％(軽減)対象計")/COUNTIF($A$9:A210,"8％(軽減)対象計")*0.08,0)+P211,IF(A211="8％消費税計",ROUND(SUMIFS($E$9:E210,$A$9:A210,"8％対象計")/COUNTIF($A$9:A210,"8％対象計")*0.08,0)+P211,IF(AND(A211="値引き",C211="",D211=""),0+P211,IF(C211="","",IF(D211="","",ROUND(C211*D211,0)+P211))))))))))),"")</f>
        <v/>
      </c>
      <c r="F211" s="235"/>
      <c r="G211" s="236" t="str">
        <f ca="1">IFERROR(IF($A211="非課税・不課税取引計",SUMIFS(G$9:G210,$N$9:$N210,"非・不")+$Q211,IF(AND(A211="小計",COUNTIF($A$9:A210,"小計")&lt;1),SUM($G$9:G210)+Q211,IF(AND(A211="小計",COUNTIF($A$9:A210,"小計")&gt;=1),SUM(OFFSET($G$8,LARGE($V$9:V210,1)+1,0,LARGE($V$9:V211,1)-LARGE($V$9:V210,1)-1,1))+Q211,IF($A211="１０％対象計",SUMIFS(G$9:G210,$N$9:$N210,"")+$Q211-SUMIFS(G$9:G210,$A$9:$A210,"非課税・不課税取引計")-SUMIFS(G$9:G210,$A$9:$A210,"小計")-SUMIFS(G$9:G210,$A$9:$A210,"１０％消費税計")-SUMIFS(G$9:G210,$A$9:$A210,"１０％対象計"),IF($A211="１０％消費税計",ROUND(SUMIFS(G$9:G210,$A$9:$A210,"１０％対象計")/COUNTIF($A$9:$A210,"１０％対象計")*0.1,0)+$Q211,IF(A211="値引き",T211,IF($C211="","",IF($D211="","",ROUND(F211*$D211,0)+$Q211)))))))),"")</f>
        <v/>
      </c>
      <c r="H211" s="237" t="str">
        <f t="shared" si="12"/>
        <v/>
      </c>
      <c r="I211" s="235"/>
      <c r="J211" s="238" t="str">
        <f ca="1">IFERROR(IF($A211="非課税・不課税取引計",SUMIFS(J$9:J210,$N$9:$N210,"非・不")+$R211,IF(AND(A211="小計",COUNTIF($A$9:A210,"小計")&lt;1),SUM($J$9:J210)+R211,IF(AND(A211="小計",COUNTIF($A$9:A210,"小計")&gt;=1),SUM(OFFSET($J$8,LARGE($V$9:V210,1)+1,0,LARGE($V$9:V211,1)-LARGE($V$9:V210,1)-1,1))+R211,IF($A211="１０％対象計",SUMIFS(J$9:J210,$N$9:$N210,"")+$R211-SUMIFS(J$9:J210,$A$9:$A210,"非課税・不課税取引計")-SUMIFS(J$9:J210,$A$9:$A210,"小計")-SUMIFS(J$9:J210,$A$9:$A210,"１０％消費税計")-SUMIFS(J$9:J210,$A$9:$A210,"１０％対象計"),IF($A211="１０％消費税計",ROUND(SUMIFS(J$9:J210,$A$9:$A210,"１０％対象計")/COUNTIF($A$9:$A210,"１０％対象計")*0.1,0)+$R211,IF(A211="値引き",U211,IF($C211="","",IF($D211="","",ROUND(I211*$D211,0)+$R211)))))))),"")</f>
        <v/>
      </c>
      <c r="K211" s="239" t="str">
        <f t="shared" si="13"/>
        <v/>
      </c>
      <c r="L211" s="240" t="str">
        <f t="shared" si="14"/>
        <v/>
      </c>
      <c r="M211" s="234" t="str">
        <f ca="1">IFERROR(IF($A211="非課税・不課税取引計",SUMIFS(M$9:M210,$N$9:$N210,"非・不")+$S211,IF(AND(A211="小計",COUNTIF($A$9:A210,"小計")&lt;1),SUM($M$9:M210)+S211,IF(AND(A211="小計",COUNTIF($A$9:A210,"小計")&gt;=1),SUM(OFFSET($M$8,LARGE($V$9:V210,1)+1,0,LARGE($V$9:V211,1)-LARGE($V$9:V210,1)-1,1))+S211,IF($A211="１０％対象計",SUMIFS(M$9:M210,$N$9:$N210,"")+$S211-SUMIFS(M$9:M210,$A$9:$A210,"非課税・不課税取引計")-SUMIFS(M$9:M210,$A$9:$A210,"小計")-SUMIFS(M$9:M210,$A$9:$A210,"１０％消費税計")-SUMIFS(M$9:M210,$A$9:$A210,"１０％対象計"),IF($A211="１０％消費税計",ROUND(SUMIFS(M$9:M210,$A$9:$A210,"１０％対象計")/COUNTIF($A$9:$A210,"１０％対象計")*0.1,0)+$S211,IF(A211="値引き",E211-G211-J211+S211,IF($C211="","",IF($D211="","",E211-G211-J211+$S211)))))))),"")</f>
        <v/>
      </c>
      <c r="N211" s="241"/>
      <c r="O211" s="242"/>
      <c r="P211" s="248"/>
      <c r="Q211" s="249"/>
      <c r="R211" s="249"/>
      <c r="S211" s="250"/>
      <c r="T211" s="252"/>
      <c r="U211" s="253"/>
      <c r="V211" s="214" t="str">
        <f t="shared" si="15"/>
        <v/>
      </c>
    </row>
    <row r="212" spans="1:22" ht="19.899999999999999" customHeight="1">
      <c r="A212" s="230"/>
      <c r="B212" s="231"/>
      <c r="C212" s="232"/>
      <c r="D212" s="233"/>
      <c r="E212" s="247" t="str">
        <f ca="1">IFERROR(IF(A212="１０％対象計",SUMIFS($E$9:E211,$N$9:N211,""),IF(A212="非課税・不課税取引計",SUMIFS($E$9:E211,$N$9:N211,"非・不")+P212,IF(A212="8％(軽減)対象計",SUMIFS($E$9:E211,$N$9:N211,"※")+P212,IF(AND(A212="小計",COUNTIF($A$9:A211,"小計")&lt;1),SUM($E$9:E211)+P212,IF(AND(A212="小計",COUNTIF($A$9:A211,"小計")&gt;=1),SUM(OFFSET($E$8,LARGE($V$9:V211,1)+1,0,LARGE($V$9:V212,1)-LARGE($V$9:V211,1)-1,1))+P212,IF(A212="8％対象計",SUMIFS($E$9:E211,$N$9:N211,"")+P212-SUMIFS($E$9:E211,$A$9:A211,"非課税・不課税取引計")-SUMIFS($E$9:E211,$A$9:A211,"小計")-SUMIFS($E$9:E211,$A$9:A211,"8％消費税計")-SUMIFS($E$9:E211,$A$9:A211,"8％対象計")-SUMIFS($E$9:E211,$A$9:A211,"8％(軽減)消費税計")-SUMIFS($E$9:E211,$A$9:A211,"8％(軽減)対象計"),IF(A212="8％消費税計",ROUND(SUMIFS($E$9:E211,$A$9:A211,"8％(軽減)対象計")/COUNTIF($A$9:A211,"8％(軽減)対象計")*0.08,0)+P212,IF(A212="8％消費税計",ROUND(SUMIFS($E$9:E211,$A$9:A211,"8％対象計")/COUNTIF($A$9:A211,"8％対象計")*0.08,0)+P212,IF(AND(A212="値引き",C212="",D212=""),0+P212,IF(C212="","",IF(D212="","",ROUND(C212*D212,0)+P212))))))))))),"")</f>
        <v/>
      </c>
      <c r="F212" s="235"/>
      <c r="G212" s="236" t="str">
        <f ca="1">IFERROR(IF($A212="非課税・不課税取引計",SUMIFS(G$9:G211,$N$9:$N211,"非・不")+$Q212,IF(AND(A212="小計",COUNTIF($A$9:A211,"小計")&lt;1),SUM($G$9:G211)+Q212,IF(AND(A212="小計",COUNTIF($A$9:A211,"小計")&gt;=1),SUM(OFFSET($G$8,LARGE($V$9:V211,1)+1,0,LARGE($V$9:V212,1)-LARGE($V$9:V211,1)-1,1))+Q212,IF($A212="１０％対象計",SUMIFS(G$9:G211,$N$9:$N211,"")+$Q212-SUMIFS(G$9:G211,$A$9:$A211,"非課税・不課税取引計")-SUMIFS(G$9:G211,$A$9:$A211,"小計")-SUMIFS(G$9:G211,$A$9:$A211,"１０％消費税計")-SUMIFS(G$9:G211,$A$9:$A211,"１０％対象計"),IF($A212="１０％消費税計",ROUND(SUMIFS(G$9:G211,$A$9:$A211,"１０％対象計")/COUNTIF($A$9:$A211,"１０％対象計")*0.1,0)+$Q212,IF(A212="値引き",T212,IF($C212="","",IF($D212="","",ROUND(F212*$D212,0)+$Q212)))))))),"")</f>
        <v/>
      </c>
      <c r="H212" s="237" t="str">
        <f t="shared" si="12"/>
        <v/>
      </c>
      <c r="I212" s="235"/>
      <c r="J212" s="238" t="str">
        <f ca="1">IFERROR(IF($A212="非課税・不課税取引計",SUMIFS(J$9:J211,$N$9:$N211,"非・不")+$R212,IF(AND(A212="小計",COUNTIF($A$9:A211,"小計")&lt;1),SUM($J$9:J211)+R212,IF(AND(A212="小計",COUNTIF($A$9:A211,"小計")&gt;=1),SUM(OFFSET($J$8,LARGE($V$9:V211,1)+1,0,LARGE($V$9:V212,1)-LARGE($V$9:V211,1)-1,1))+R212,IF($A212="１０％対象計",SUMIFS(J$9:J211,$N$9:$N211,"")+$R212-SUMIFS(J$9:J211,$A$9:$A211,"非課税・不課税取引計")-SUMIFS(J$9:J211,$A$9:$A211,"小計")-SUMIFS(J$9:J211,$A$9:$A211,"１０％消費税計")-SUMIFS(J$9:J211,$A$9:$A211,"１０％対象計"),IF($A212="１０％消費税計",ROUND(SUMIFS(J$9:J211,$A$9:$A211,"１０％対象計")/COUNTIF($A$9:$A211,"１０％対象計")*0.1,0)+$R212,IF(A212="値引き",U212,IF($C212="","",IF($D212="","",ROUND(I212*$D212,0)+$R212)))))))),"")</f>
        <v/>
      </c>
      <c r="K212" s="239" t="str">
        <f t="shared" si="13"/>
        <v/>
      </c>
      <c r="L212" s="240" t="str">
        <f t="shared" si="14"/>
        <v/>
      </c>
      <c r="M212" s="234" t="str">
        <f ca="1">IFERROR(IF($A212="非課税・不課税取引計",SUMIFS(M$9:M211,$N$9:$N211,"非・不")+$S212,IF(AND(A212="小計",COUNTIF($A$9:A211,"小計")&lt;1),SUM($M$9:M211)+S212,IF(AND(A212="小計",COUNTIF($A$9:A211,"小計")&gt;=1),SUM(OFFSET($M$8,LARGE($V$9:V211,1)+1,0,LARGE($V$9:V212,1)-LARGE($V$9:V211,1)-1,1))+S212,IF($A212="１０％対象計",SUMIFS(M$9:M211,$N$9:$N211,"")+$S212-SUMIFS(M$9:M211,$A$9:$A211,"非課税・不課税取引計")-SUMIFS(M$9:M211,$A$9:$A211,"小計")-SUMIFS(M$9:M211,$A$9:$A211,"１０％消費税計")-SUMIFS(M$9:M211,$A$9:$A211,"１０％対象計"),IF($A212="１０％消費税計",ROUND(SUMIFS(M$9:M211,$A$9:$A211,"１０％対象計")/COUNTIF($A$9:$A211,"１０％対象計")*0.1,0)+$S212,IF(A212="値引き",E212-G212-J212+S212,IF($C212="","",IF($D212="","",E212-G212-J212+$S212)))))))),"")</f>
        <v/>
      </c>
      <c r="N212" s="241"/>
      <c r="O212" s="242"/>
      <c r="P212" s="248"/>
      <c r="Q212" s="249"/>
      <c r="R212" s="249"/>
      <c r="S212" s="250"/>
      <c r="T212" s="252"/>
      <c r="U212" s="253"/>
      <c r="V212" s="214" t="str">
        <f t="shared" si="15"/>
        <v/>
      </c>
    </row>
    <row r="213" spans="1:22" ht="19.899999999999999" customHeight="1">
      <c r="A213" s="230"/>
      <c r="B213" s="231"/>
      <c r="C213" s="232"/>
      <c r="D213" s="233"/>
      <c r="E213" s="247" t="str">
        <f ca="1">IFERROR(IF(A213="１０％対象計",SUMIFS($E$9:E212,$N$9:N212,""),IF(A213="非課税・不課税取引計",SUMIFS($E$9:E212,$N$9:N212,"非・不")+P213,IF(A213="8％(軽減)対象計",SUMIFS($E$9:E212,$N$9:N212,"※")+P213,IF(AND(A213="小計",COUNTIF($A$9:A212,"小計")&lt;1),SUM($E$9:E212)+P213,IF(AND(A213="小計",COUNTIF($A$9:A212,"小計")&gt;=1),SUM(OFFSET($E$8,LARGE($V$9:V212,1)+1,0,LARGE($V$9:V213,1)-LARGE($V$9:V212,1)-1,1))+P213,IF(A213="8％対象計",SUMIFS($E$9:E212,$N$9:N212,"")+P213-SUMIFS($E$9:E212,$A$9:A212,"非課税・不課税取引計")-SUMIFS($E$9:E212,$A$9:A212,"小計")-SUMIFS($E$9:E212,$A$9:A212,"8％消費税計")-SUMIFS($E$9:E212,$A$9:A212,"8％対象計")-SUMIFS($E$9:E212,$A$9:A212,"8％(軽減)消費税計")-SUMIFS($E$9:E212,$A$9:A212,"8％(軽減)対象計"),IF(A213="8％消費税計",ROUND(SUMIFS($E$9:E212,$A$9:A212,"8％(軽減)対象計")/COUNTIF($A$9:A212,"8％(軽減)対象計")*0.08,0)+P213,IF(A213="8％消費税計",ROUND(SUMIFS($E$9:E212,$A$9:A212,"8％対象計")/COUNTIF($A$9:A212,"8％対象計")*0.08,0)+P213,IF(AND(A213="値引き",C213="",D213=""),0+P213,IF(C213="","",IF(D213="","",ROUND(C213*D213,0)+P213))))))))))),"")</f>
        <v/>
      </c>
      <c r="F213" s="235"/>
      <c r="G213" s="236" t="str">
        <f ca="1">IFERROR(IF($A213="非課税・不課税取引計",SUMIFS(G$9:G212,$N$9:$N212,"非・不")+$Q213,IF(AND(A213="小計",COUNTIF($A$9:A212,"小計")&lt;1),SUM($G$9:G212)+Q213,IF(AND(A213="小計",COUNTIF($A$9:A212,"小計")&gt;=1),SUM(OFFSET($G$8,LARGE($V$9:V212,1)+1,0,LARGE($V$9:V213,1)-LARGE($V$9:V212,1)-1,1))+Q213,IF($A213="１０％対象計",SUMIFS(G$9:G212,$N$9:$N212,"")+$Q213-SUMIFS(G$9:G212,$A$9:$A212,"非課税・不課税取引計")-SUMIFS(G$9:G212,$A$9:$A212,"小計")-SUMIFS(G$9:G212,$A$9:$A212,"１０％消費税計")-SUMIFS(G$9:G212,$A$9:$A212,"１０％対象計"),IF($A213="１０％消費税計",ROUND(SUMIFS(G$9:G212,$A$9:$A212,"１０％対象計")/COUNTIF($A$9:$A212,"１０％対象計")*0.1,0)+$Q213,IF(A213="値引き",T213,IF($C213="","",IF($D213="","",ROUND(F213*$D213,0)+$Q213)))))))),"")</f>
        <v/>
      </c>
      <c r="H213" s="237" t="str">
        <f t="shared" si="12"/>
        <v/>
      </c>
      <c r="I213" s="235"/>
      <c r="J213" s="238" t="str">
        <f ca="1">IFERROR(IF($A213="非課税・不課税取引計",SUMIFS(J$9:J212,$N$9:$N212,"非・不")+$R213,IF(AND(A213="小計",COUNTIF($A$9:A212,"小計")&lt;1),SUM($J$9:J212)+R213,IF(AND(A213="小計",COUNTIF($A$9:A212,"小計")&gt;=1),SUM(OFFSET($J$8,LARGE($V$9:V212,1)+1,0,LARGE($V$9:V213,1)-LARGE($V$9:V212,1)-1,1))+R213,IF($A213="１０％対象計",SUMIFS(J$9:J212,$N$9:$N212,"")+$R213-SUMIFS(J$9:J212,$A$9:$A212,"非課税・不課税取引計")-SUMIFS(J$9:J212,$A$9:$A212,"小計")-SUMIFS(J$9:J212,$A$9:$A212,"１０％消費税計")-SUMIFS(J$9:J212,$A$9:$A212,"１０％対象計"),IF($A213="１０％消費税計",ROUND(SUMIFS(J$9:J212,$A$9:$A212,"１０％対象計")/COUNTIF($A$9:$A212,"１０％対象計")*0.1,0)+$R213,IF(A213="値引き",U213,IF($C213="","",IF($D213="","",ROUND(I213*$D213,0)+$R213)))))))),"")</f>
        <v/>
      </c>
      <c r="K213" s="239" t="str">
        <f t="shared" si="13"/>
        <v/>
      </c>
      <c r="L213" s="240" t="str">
        <f t="shared" si="14"/>
        <v/>
      </c>
      <c r="M213" s="234" t="str">
        <f ca="1">IFERROR(IF($A213="非課税・不課税取引計",SUMIFS(M$9:M212,$N$9:$N212,"非・不")+$S213,IF(AND(A213="小計",COUNTIF($A$9:A212,"小計")&lt;1),SUM($M$9:M212)+S213,IF(AND(A213="小計",COUNTIF($A$9:A212,"小計")&gt;=1),SUM(OFFSET($M$8,LARGE($V$9:V212,1)+1,0,LARGE($V$9:V213,1)-LARGE($V$9:V212,1)-1,1))+S213,IF($A213="１０％対象計",SUMIFS(M$9:M212,$N$9:$N212,"")+$S213-SUMIFS(M$9:M212,$A$9:$A212,"非課税・不課税取引計")-SUMIFS(M$9:M212,$A$9:$A212,"小計")-SUMIFS(M$9:M212,$A$9:$A212,"１０％消費税計")-SUMIFS(M$9:M212,$A$9:$A212,"１０％対象計"),IF($A213="１０％消費税計",ROUND(SUMIFS(M$9:M212,$A$9:$A212,"１０％対象計")/COUNTIF($A$9:$A212,"１０％対象計")*0.1,0)+$S213,IF(A213="値引き",E213-G213-J213+S213,IF($C213="","",IF($D213="","",E213-G213-J213+$S213)))))))),"")</f>
        <v/>
      </c>
      <c r="N213" s="241"/>
      <c r="O213" s="242"/>
      <c r="P213" s="248"/>
      <c r="Q213" s="249"/>
      <c r="R213" s="249"/>
      <c r="S213" s="250"/>
      <c r="T213" s="252"/>
      <c r="U213" s="253"/>
      <c r="V213" s="214" t="str">
        <f t="shared" si="15"/>
        <v/>
      </c>
    </row>
    <row r="214" spans="1:22" ht="19.899999999999999" customHeight="1">
      <c r="A214" s="230"/>
      <c r="B214" s="231"/>
      <c r="C214" s="232"/>
      <c r="D214" s="233"/>
      <c r="E214" s="247" t="str">
        <f ca="1">IFERROR(IF(A214="１０％対象計",SUMIFS($E$9:E213,$N$9:N213,""),IF(A214="非課税・不課税取引計",SUMIFS($E$9:E213,$N$9:N213,"非・不")+P214,IF(A214="8％(軽減)対象計",SUMIFS($E$9:E213,$N$9:N213,"※")+P214,IF(AND(A214="小計",COUNTIF($A$9:A213,"小計")&lt;1),SUM($E$9:E213)+P214,IF(AND(A214="小計",COUNTIF($A$9:A213,"小計")&gt;=1),SUM(OFFSET($E$8,LARGE($V$9:V213,1)+1,0,LARGE($V$9:V214,1)-LARGE($V$9:V213,1)-1,1))+P214,IF(A214="8％対象計",SUMIFS($E$9:E213,$N$9:N213,"")+P214-SUMIFS($E$9:E213,$A$9:A213,"非課税・不課税取引計")-SUMIFS($E$9:E213,$A$9:A213,"小計")-SUMIFS($E$9:E213,$A$9:A213,"8％消費税計")-SUMIFS($E$9:E213,$A$9:A213,"8％対象計")-SUMIFS($E$9:E213,$A$9:A213,"8％(軽減)消費税計")-SUMIFS($E$9:E213,$A$9:A213,"8％(軽減)対象計"),IF(A214="8％消費税計",ROUND(SUMIFS($E$9:E213,$A$9:A213,"8％(軽減)対象計")/COUNTIF($A$9:A213,"8％(軽減)対象計")*0.08,0)+P214,IF(A214="8％消費税計",ROUND(SUMIFS($E$9:E213,$A$9:A213,"8％対象計")/COUNTIF($A$9:A213,"8％対象計")*0.08,0)+P214,IF(AND(A214="値引き",C214="",D214=""),0+P214,IF(C214="","",IF(D214="","",ROUND(C214*D214,0)+P214))))))))))),"")</f>
        <v/>
      </c>
      <c r="F214" s="235"/>
      <c r="G214" s="236" t="str">
        <f ca="1">IFERROR(IF($A214="非課税・不課税取引計",SUMIFS(G$9:G213,$N$9:$N213,"非・不")+$Q214,IF(AND(A214="小計",COUNTIF($A$9:A213,"小計")&lt;1),SUM($G$9:G213)+Q214,IF(AND(A214="小計",COUNTIF($A$9:A213,"小計")&gt;=1),SUM(OFFSET($G$8,LARGE($V$9:V213,1)+1,0,LARGE($V$9:V214,1)-LARGE($V$9:V213,1)-1,1))+Q214,IF($A214="１０％対象計",SUMIFS(G$9:G213,$N$9:$N213,"")+$Q214-SUMIFS(G$9:G213,$A$9:$A213,"非課税・不課税取引計")-SUMIFS(G$9:G213,$A$9:$A213,"小計")-SUMIFS(G$9:G213,$A$9:$A213,"１０％消費税計")-SUMIFS(G$9:G213,$A$9:$A213,"１０％対象計"),IF($A214="１０％消費税計",ROUND(SUMIFS(G$9:G213,$A$9:$A213,"１０％対象計")/COUNTIF($A$9:$A213,"１０％対象計")*0.1,0)+$Q214,IF(A214="値引き",T214,IF($C214="","",IF($D214="","",ROUND(F214*$D214,0)+$Q214)))))))),"")</f>
        <v/>
      </c>
      <c r="H214" s="237" t="str">
        <f t="shared" si="12"/>
        <v/>
      </c>
      <c r="I214" s="235"/>
      <c r="J214" s="238" t="str">
        <f ca="1">IFERROR(IF($A214="非課税・不課税取引計",SUMIFS(J$9:J213,$N$9:$N213,"非・不")+$R214,IF(AND(A214="小計",COUNTIF($A$9:A213,"小計")&lt;1),SUM($J$9:J213)+R214,IF(AND(A214="小計",COUNTIF($A$9:A213,"小計")&gt;=1),SUM(OFFSET($J$8,LARGE($V$9:V213,1)+1,0,LARGE($V$9:V214,1)-LARGE($V$9:V213,1)-1,1))+R214,IF($A214="１０％対象計",SUMIFS(J$9:J213,$N$9:$N213,"")+$R214-SUMIFS(J$9:J213,$A$9:$A213,"非課税・不課税取引計")-SUMIFS(J$9:J213,$A$9:$A213,"小計")-SUMIFS(J$9:J213,$A$9:$A213,"１０％消費税計")-SUMIFS(J$9:J213,$A$9:$A213,"１０％対象計"),IF($A214="１０％消費税計",ROUND(SUMIFS(J$9:J213,$A$9:$A213,"１０％対象計")/COUNTIF($A$9:$A213,"１０％対象計")*0.1,0)+$R214,IF(A214="値引き",U214,IF($C214="","",IF($D214="","",ROUND(I214*$D214,0)+$R214)))))))),"")</f>
        <v/>
      </c>
      <c r="K214" s="239" t="str">
        <f t="shared" si="13"/>
        <v/>
      </c>
      <c r="L214" s="240" t="str">
        <f t="shared" si="14"/>
        <v/>
      </c>
      <c r="M214" s="234" t="str">
        <f ca="1">IFERROR(IF($A214="非課税・不課税取引計",SUMIFS(M$9:M213,$N$9:$N213,"非・不")+$S214,IF(AND(A214="小計",COUNTIF($A$9:A213,"小計")&lt;1),SUM($M$9:M213)+S214,IF(AND(A214="小計",COUNTIF($A$9:A213,"小計")&gt;=1),SUM(OFFSET($M$8,LARGE($V$9:V213,1)+1,0,LARGE($V$9:V214,1)-LARGE($V$9:V213,1)-1,1))+S214,IF($A214="１０％対象計",SUMIFS(M$9:M213,$N$9:$N213,"")+$S214-SUMIFS(M$9:M213,$A$9:$A213,"非課税・不課税取引計")-SUMIFS(M$9:M213,$A$9:$A213,"小計")-SUMIFS(M$9:M213,$A$9:$A213,"１０％消費税計")-SUMIFS(M$9:M213,$A$9:$A213,"１０％対象計"),IF($A214="１０％消費税計",ROUND(SUMIFS(M$9:M213,$A$9:$A213,"１０％対象計")/COUNTIF($A$9:$A213,"１０％対象計")*0.1,0)+$S214,IF(A214="値引き",E214-G214-J214+S214,IF($C214="","",IF($D214="","",E214-G214-J214+$S214)))))))),"")</f>
        <v/>
      </c>
      <c r="N214" s="241"/>
      <c r="O214" s="242"/>
      <c r="P214" s="248"/>
      <c r="Q214" s="249"/>
      <c r="R214" s="249"/>
      <c r="S214" s="250"/>
      <c r="T214" s="252"/>
      <c r="U214" s="253"/>
      <c r="V214" s="214" t="str">
        <f t="shared" si="15"/>
        <v/>
      </c>
    </row>
    <row r="215" spans="1:22" ht="19.899999999999999" customHeight="1">
      <c r="A215" s="230"/>
      <c r="B215" s="231"/>
      <c r="C215" s="232"/>
      <c r="D215" s="233"/>
      <c r="E215" s="247" t="str">
        <f ca="1">IFERROR(IF(A215="１０％対象計",SUMIFS($E$9:E214,$N$9:N214,""),IF(A215="非課税・不課税取引計",SUMIFS($E$9:E214,$N$9:N214,"非・不")+P215,IF(A215="8％(軽減)対象計",SUMIFS($E$9:E214,$N$9:N214,"※")+P215,IF(AND(A215="小計",COUNTIF($A$9:A214,"小計")&lt;1),SUM($E$9:E214)+P215,IF(AND(A215="小計",COUNTIF($A$9:A214,"小計")&gt;=1),SUM(OFFSET($E$8,LARGE($V$9:V214,1)+1,0,LARGE($V$9:V215,1)-LARGE($V$9:V214,1)-1,1))+P215,IF(A215="8％対象計",SUMIFS($E$9:E214,$N$9:N214,"")+P215-SUMIFS($E$9:E214,$A$9:A214,"非課税・不課税取引計")-SUMIFS($E$9:E214,$A$9:A214,"小計")-SUMIFS($E$9:E214,$A$9:A214,"8％消費税計")-SUMIFS($E$9:E214,$A$9:A214,"8％対象計")-SUMIFS($E$9:E214,$A$9:A214,"8％(軽減)消費税計")-SUMIFS($E$9:E214,$A$9:A214,"8％(軽減)対象計"),IF(A215="8％消費税計",ROUND(SUMIFS($E$9:E214,$A$9:A214,"8％(軽減)対象計")/COUNTIF($A$9:A214,"8％(軽減)対象計")*0.08,0)+P215,IF(A215="8％消費税計",ROUND(SUMIFS($E$9:E214,$A$9:A214,"8％対象計")/COUNTIF($A$9:A214,"8％対象計")*0.08,0)+P215,IF(AND(A215="値引き",C215="",D215=""),0+P215,IF(C215="","",IF(D215="","",ROUND(C215*D215,0)+P215))))))))))),"")</f>
        <v/>
      </c>
      <c r="F215" s="235"/>
      <c r="G215" s="236" t="str">
        <f ca="1">IFERROR(IF($A215="非課税・不課税取引計",SUMIFS(G$9:G214,$N$9:$N214,"非・不")+$Q215,IF(AND(A215="小計",COUNTIF($A$9:A214,"小計")&lt;1),SUM($G$9:G214)+Q215,IF(AND(A215="小計",COUNTIF($A$9:A214,"小計")&gt;=1),SUM(OFFSET($G$8,LARGE($V$9:V214,1)+1,0,LARGE($V$9:V215,1)-LARGE($V$9:V214,1)-1,1))+Q215,IF($A215="１０％対象計",SUMIFS(G$9:G214,$N$9:$N214,"")+$Q215-SUMIFS(G$9:G214,$A$9:$A214,"非課税・不課税取引計")-SUMIFS(G$9:G214,$A$9:$A214,"小計")-SUMIFS(G$9:G214,$A$9:$A214,"１０％消費税計")-SUMIFS(G$9:G214,$A$9:$A214,"１０％対象計"),IF($A215="１０％消費税計",ROUND(SUMIFS(G$9:G214,$A$9:$A214,"１０％対象計")/COUNTIF($A$9:$A214,"１０％対象計")*0.1,0)+$Q215,IF(A215="値引き",T215,IF($C215="","",IF($D215="","",ROUND(F215*$D215,0)+$Q215)))))))),"")</f>
        <v/>
      </c>
      <c r="H215" s="237" t="str">
        <f t="shared" si="12"/>
        <v/>
      </c>
      <c r="I215" s="235"/>
      <c r="J215" s="238" t="str">
        <f ca="1">IFERROR(IF($A215="非課税・不課税取引計",SUMIFS(J$9:J214,$N$9:$N214,"非・不")+$R215,IF(AND(A215="小計",COUNTIF($A$9:A214,"小計")&lt;1),SUM($J$9:J214)+R215,IF(AND(A215="小計",COUNTIF($A$9:A214,"小計")&gt;=1),SUM(OFFSET($J$8,LARGE($V$9:V214,1)+1,0,LARGE($V$9:V215,1)-LARGE($V$9:V214,1)-1,1))+R215,IF($A215="１０％対象計",SUMIFS(J$9:J214,$N$9:$N214,"")+$R215-SUMIFS(J$9:J214,$A$9:$A214,"非課税・不課税取引計")-SUMIFS(J$9:J214,$A$9:$A214,"小計")-SUMIFS(J$9:J214,$A$9:$A214,"１０％消費税計")-SUMIFS(J$9:J214,$A$9:$A214,"１０％対象計"),IF($A215="１０％消費税計",ROUND(SUMIFS(J$9:J214,$A$9:$A214,"１０％対象計")/COUNTIF($A$9:$A214,"１０％対象計")*0.1,0)+$R215,IF(A215="値引き",U215,IF($C215="","",IF($D215="","",ROUND(I215*$D215,0)+$R215)))))))),"")</f>
        <v/>
      </c>
      <c r="K215" s="239" t="str">
        <f t="shared" si="13"/>
        <v/>
      </c>
      <c r="L215" s="240" t="str">
        <f t="shared" si="14"/>
        <v/>
      </c>
      <c r="M215" s="234" t="str">
        <f ca="1">IFERROR(IF($A215="非課税・不課税取引計",SUMIFS(M$9:M214,$N$9:$N214,"非・不")+$S215,IF(AND(A215="小計",COUNTIF($A$9:A214,"小計")&lt;1),SUM($M$9:M214)+S215,IF(AND(A215="小計",COUNTIF($A$9:A214,"小計")&gt;=1),SUM(OFFSET($M$8,LARGE($V$9:V214,1)+1,0,LARGE($V$9:V215,1)-LARGE($V$9:V214,1)-1,1))+S215,IF($A215="１０％対象計",SUMIFS(M$9:M214,$N$9:$N214,"")+$S215-SUMIFS(M$9:M214,$A$9:$A214,"非課税・不課税取引計")-SUMIFS(M$9:M214,$A$9:$A214,"小計")-SUMIFS(M$9:M214,$A$9:$A214,"１０％消費税計")-SUMIFS(M$9:M214,$A$9:$A214,"１０％対象計"),IF($A215="１０％消費税計",ROUND(SUMIFS(M$9:M214,$A$9:$A214,"１０％対象計")/COUNTIF($A$9:$A214,"１０％対象計")*0.1,0)+$S215,IF(A215="値引き",E215-G215-J215+S215,IF($C215="","",IF($D215="","",E215-G215-J215+$S215)))))))),"")</f>
        <v/>
      </c>
      <c r="N215" s="241"/>
      <c r="O215" s="242"/>
      <c r="P215" s="248"/>
      <c r="Q215" s="249"/>
      <c r="R215" s="249"/>
      <c r="S215" s="250"/>
      <c r="T215" s="252"/>
      <c r="U215" s="253"/>
      <c r="V215" s="214" t="str">
        <f t="shared" si="15"/>
        <v/>
      </c>
    </row>
    <row r="216" spans="1:22" ht="19.899999999999999" customHeight="1">
      <c r="A216" s="230"/>
      <c r="B216" s="231"/>
      <c r="C216" s="232"/>
      <c r="D216" s="233"/>
      <c r="E216" s="247" t="str">
        <f ca="1">IFERROR(IF(A216="１０％対象計",SUMIFS($E$9:E215,$N$9:N215,""),IF(A216="非課税・不課税取引計",SUMIFS($E$9:E215,$N$9:N215,"非・不")+P216,IF(A216="8％(軽減)対象計",SUMIFS($E$9:E215,$N$9:N215,"※")+P216,IF(AND(A216="小計",COUNTIF($A$9:A215,"小計")&lt;1),SUM($E$9:E215)+P216,IF(AND(A216="小計",COUNTIF($A$9:A215,"小計")&gt;=1),SUM(OFFSET($E$8,LARGE($V$9:V215,1)+1,0,LARGE($V$9:V216,1)-LARGE($V$9:V215,1)-1,1))+P216,IF(A216="8％対象計",SUMIFS($E$9:E215,$N$9:N215,"")+P216-SUMIFS($E$9:E215,$A$9:A215,"非課税・不課税取引計")-SUMIFS($E$9:E215,$A$9:A215,"小計")-SUMIFS($E$9:E215,$A$9:A215,"8％消費税計")-SUMIFS($E$9:E215,$A$9:A215,"8％対象計")-SUMIFS($E$9:E215,$A$9:A215,"8％(軽減)消費税計")-SUMIFS($E$9:E215,$A$9:A215,"8％(軽減)対象計"),IF(A216="8％消費税計",ROUND(SUMIFS($E$9:E215,$A$9:A215,"8％(軽減)対象計")/COUNTIF($A$9:A215,"8％(軽減)対象計")*0.08,0)+P216,IF(A216="8％消費税計",ROUND(SUMIFS($E$9:E215,$A$9:A215,"8％対象計")/COUNTIF($A$9:A215,"8％対象計")*0.08,0)+P216,IF(AND(A216="値引き",C216="",D216=""),0+P216,IF(C216="","",IF(D216="","",ROUND(C216*D216,0)+P216))))))))))),"")</f>
        <v/>
      </c>
      <c r="F216" s="235"/>
      <c r="G216" s="236" t="str">
        <f ca="1">IFERROR(IF($A216="非課税・不課税取引計",SUMIFS(G$9:G215,$N$9:$N215,"非・不")+$Q216,IF(AND(A216="小計",COUNTIF($A$9:A215,"小計")&lt;1),SUM($G$9:G215)+Q216,IF(AND(A216="小計",COUNTIF($A$9:A215,"小計")&gt;=1),SUM(OFFSET($G$8,LARGE($V$9:V215,1)+1,0,LARGE($V$9:V216,1)-LARGE($V$9:V215,1)-1,1))+Q216,IF($A216="１０％対象計",SUMIFS(G$9:G215,$N$9:$N215,"")+$Q216-SUMIFS(G$9:G215,$A$9:$A215,"非課税・不課税取引計")-SUMIFS(G$9:G215,$A$9:$A215,"小計")-SUMIFS(G$9:G215,$A$9:$A215,"１０％消費税計")-SUMIFS(G$9:G215,$A$9:$A215,"１０％対象計"),IF($A216="１０％消費税計",ROUND(SUMIFS(G$9:G215,$A$9:$A215,"１０％対象計")/COUNTIF($A$9:$A215,"１０％対象計")*0.1,0)+$Q216,IF(A216="値引き",T216,IF($C216="","",IF($D216="","",ROUND(F216*$D216,0)+$Q216)))))))),"")</f>
        <v/>
      </c>
      <c r="H216" s="237" t="str">
        <f t="shared" si="12"/>
        <v/>
      </c>
      <c r="I216" s="235"/>
      <c r="J216" s="238" t="str">
        <f ca="1">IFERROR(IF($A216="非課税・不課税取引計",SUMIFS(J$9:J215,$N$9:$N215,"非・不")+$R216,IF(AND(A216="小計",COUNTIF($A$9:A215,"小計")&lt;1),SUM($J$9:J215)+R216,IF(AND(A216="小計",COUNTIF($A$9:A215,"小計")&gt;=1),SUM(OFFSET($J$8,LARGE($V$9:V215,1)+1,0,LARGE($V$9:V216,1)-LARGE($V$9:V215,1)-1,1))+R216,IF($A216="１０％対象計",SUMIFS(J$9:J215,$N$9:$N215,"")+$R216-SUMIFS(J$9:J215,$A$9:$A215,"非課税・不課税取引計")-SUMIFS(J$9:J215,$A$9:$A215,"小計")-SUMIFS(J$9:J215,$A$9:$A215,"１０％消費税計")-SUMIFS(J$9:J215,$A$9:$A215,"１０％対象計"),IF($A216="１０％消費税計",ROUND(SUMIFS(J$9:J215,$A$9:$A215,"１０％対象計")/COUNTIF($A$9:$A215,"１０％対象計")*0.1,0)+$R216,IF(A216="値引き",U216,IF($C216="","",IF($D216="","",ROUND(I216*$D216,0)+$R216)))))))),"")</f>
        <v/>
      </c>
      <c r="K216" s="239" t="str">
        <f t="shared" si="13"/>
        <v/>
      </c>
      <c r="L216" s="240" t="str">
        <f t="shared" si="14"/>
        <v/>
      </c>
      <c r="M216" s="234" t="str">
        <f ca="1">IFERROR(IF($A216="非課税・不課税取引計",SUMIFS(M$9:M215,$N$9:$N215,"非・不")+$S216,IF(AND(A216="小計",COUNTIF($A$9:A215,"小計")&lt;1),SUM($M$9:M215)+S216,IF(AND(A216="小計",COUNTIF($A$9:A215,"小計")&gt;=1),SUM(OFFSET($M$8,LARGE($V$9:V215,1)+1,0,LARGE($V$9:V216,1)-LARGE($V$9:V215,1)-1,1))+S216,IF($A216="１０％対象計",SUMIFS(M$9:M215,$N$9:$N215,"")+$S216-SUMIFS(M$9:M215,$A$9:$A215,"非課税・不課税取引計")-SUMIFS(M$9:M215,$A$9:$A215,"小計")-SUMIFS(M$9:M215,$A$9:$A215,"１０％消費税計")-SUMIFS(M$9:M215,$A$9:$A215,"１０％対象計"),IF($A216="１０％消費税計",ROUND(SUMIFS(M$9:M215,$A$9:$A215,"１０％対象計")/COUNTIF($A$9:$A215,"１０％対象計")*0.1,0)+$S216,IF(A216="値引き",E216-G216-J216+S216,IF($C216="","",IF($D216="","",E216-G216-J216+$S216)))))))),"")</f>
        <v/>
      </c>
      <c r="N216" s="241"/>
      <c r="O216" s="242"/>
      <c r="P216" s="248"/>
      <c r="Q216" s="249"/>
      <c r="R216" s="249"/>
      <c r="S216" s="250"/>
      <c r="T216" s="252"/>
      <c r="U216" s="253"/>
      <c r="V216" s="214" t="str">
        <f t="shared" si="15"/>
        <v/>
      </c>
    </row>
    <row r="217" spans="1:22" ht="19.899999999999999" customHeight="1">
      <c r="A217" s="230"/>
      <c r="B217" s="231"/>
      <c r="C217" s="232"/>
      <c r="D217" s="233"/>
      <c r="E217" s="247" t="str">
        <f ca="1">IFERROR(IF(A217="１０％対象計",SUMIFS($E$9:E216,$N$9:N216,""),IF(A217="非課税・不課税取引計",SUMIFS($E$9:E216,$N$9:N216,"非・不")+P217,IF(A217="8％(軽減)対象計",SUMIFS($E$9:E216,$N$9:N216,"※")+P217,IF(AND(A217="小計",COUNTIF($A$9:A216,"小計")&lt;1),SUM($E$9:E216)+P217,IF(AND(A217="小計",COUNTIF($A$9:A216,"小計")&gt;=1),SUM(OFFSET($E$8,LARGE($V$9:V216,1)+1,0,LARGE($V$9:V217,1)-LARGE($V$9:V216,1)-1,1))+P217,IF(A217="8％対象計",SUMIFS($E$9:E216,$N$9:N216,"")+P217-SUMIFS($E$9:E216,$A$9:A216,"非課税・不課税取引計")-SUMIFS($E$9:E216,$A$9:A216,"小計")-SUMIFS($E$9:E216,$A$9:A216,"8％消費税計")-SUMIFS($E$9:E216,$A$9:A216,"8％対象計")-SUMIFS($E$9:E216,$A$9:A216,"8％(軽減)消費税計")-SUMIFS($E$9:E216,$A$9:A216,"8％(軽減)対象計"),IF(A217="8％消費税計",ROUND(SUMIFS($E$9:E216,$A$9:A216,"8％(軽減)対象計")/COUNTIF($A$9:A216,"8％(軽減)対象計")*0.08,0)+P217,IF(A217="8％消費税計",ROUND(SUMIFS($E$9:E216,$A$9:A216,"8％対象計")/COUNTIF($A$9:A216,"8％対象計")*0.08,0)+P217,IF(AND(A217="値引き",C217="",D217=""),0+P217,IF(C217="","",IF(D217="","",ROUND(C217*D217,0)+P217))))))))))),"")</f>
        <v/>
      </c>
      <c r="F217" s="235"/>
      <c r="G217" s="236" t="str">
        <f ca="1">IFERROR(IF($A217="非課税・不課税取引計",SUMIFS(G$9:G216,$N$9:$N216,"非・不")+$Q217,IF(AND(A217="小計",COUNTIF($A$9:A216,"小計")&lt;1),SUM($G$9:G216)+Q217,IF(AND(A217="小計",COUNTIF($A$9:A216,"小計")&gt;=1),SUM(OFFSET($G$8,LARGE($V$9:V216,1)+1,0,LARGE($V$9:V217,1)-LARGE($V$9:V216,1)-1,1))+Q217,IF($A217="１０％対象計",SUMIFS(G$9:G216,$N$9:$N216,"")+$Q217-SUMIFS(G$9:G216,$A$9:$A216,"非課税・不課税取引計")-SUMIFS(G$9:G216,$A$9:$A216,"小計")-SUMIFS(G$9:G216,$A$9:$A216,"１０％消費税計")-SUMIFS(G$9:G216,$A$9:$A216,"１０％対象計"),IF($A217="１０％消費税計",ROUND(SUMIFS(G$9:G216,$A$9:$A216,"１０％対象計")/COUNTIF($A$9:$A216,"１０％対象計")*0.1,0)+$Q217,IF(A217="値引き",T217,IF($C217="","",IF($D217="","",ROUND(F217*$D217,0)+$Q217)))))))),"")</f>
        <v/>
      </c>
      <c r="H217" s="237" t="str">
        <f t="shared" si="12"/>
        <v/>
      </c>
      <c r="I217" s="235"/>
      <c r="J217" s="238" t="str">
        <f ca="1">IFERROR(IF($A217="非課税・不課税取引計",SUMIFS(J$9:J216,$N$9:$N216,"非・不")+$R217,IF(AND(A217="小計",COUNTIF($A$9:A216,"小計")&lt;1),SUM($J$9:J216)+R217,IF(AND(A217="小計",COUNTIF($A$9:A216,"小計")&gt;=1),SUM(OFFSET($J$8,LARGE($V$9:V216,1)+1,0,LARGE($V$9:V217,1)-LARGE($V$9:V216,1)-1,1))+R217,IF($A217="１０％対象計",SUMIFS(J$9:J216,$N$9:$N216,"")+$R217-SUMIFS(J$9:J216,$A$9:$A216,"非課税・不課税取引計")-SUMIFS(J$9:J216,$A$9:$A216,"小計")-SUMIFS(J$9:J216,$A$9:$A216,"１０％消費税計")-SUMIFS(J$9:J216,$A$9:$A216,"１０％対象計"),IF($A217="１０％消費税計",ROUND(SUMIFS(J$9:J216,$A$9:$A216,"１０％対象計")/COUNTIF($A$9:$A216,"１０％対象計")*0.1,0)+$R217,IF(A217="値引き",U217,IF($C217="","",IF($D217="","",ROUND(I217*$D217,0)+$R217)))))))),"")</f>
        <v/>
      </c>
      <c r="K217" s="239" t="str">
        <f t="shared" si="13"/>
        <v/>
      </c>
      <c r="L217" s="240" t="str">
        <f t="shared" si="14"/>
        <v/>
      </c>
      <c r="M217" s="234" t="str">
        <f ca="1">IFERROR(IF($A217="非課税・不課税取引計",SUMIFS(M$9:M216,$N$9:$N216,"非・不")+$S217,IF(AND(A217="小計",COUNTIF($A$9:A216,"小計")&lt;1),SUM($M$9:M216)+S217,IF(AND(A217="小計",COUNTIF($A$9:A216,"小計")&gt;=1),SUM(OFFSET($M$8,LARGE($V$9:V216,1)+1,0,LARGE($V$9:V217,1)-LARGE($V$9:V216,1)-1,1))+S217,IF($A217="１０％対象計",SUMIFS(M$9:M216,$N$9:$N216,"")+$S217-SUMIFS(M$9:M216,$A$9:$A216,"非課税・不課税取引計")-SUMIFS(M$9:M216,$A$9:$A216,"小計")-SUMIFS(M$9:M216,$A$9:$A216,"１０％消費税計")-SUMIFS(M$9:M216,$A$9:$A216,"１０％対象計"),IF($A217="１０％消費税計",ROUND(SUMIFS(M$9:M216,$A$9:$A216,"１０％対象計")/COUNTIF($A$9:$A216,"１０％対象計")*0.1,0)+$S217,IF(A217="値引き",E217-G217-J217+S217,IF($C217="","",IF($D217="","",E217-G217-J217+$S217)))))))),"")</f>
        <v/>
      </c>
      <c r="N217" s="241"/>
      <c r="O217" s="242"/>
      <c r="P217" s="248"/>
      <c r="Q217" s="249"/>
      <c r="R217" s="249"/>
      <c r="S217" s="250"/>
      <c r="T217" s="252"/>
      <c r="U217" s="253"/>
      <c r="V217" s="214" t="str">
        <f t="shared" si="15"/>
        <v/>
      </c>
    </row>
    <row r="218" spans="1:22" ht="19.899999999999999" customHeight="1">
      <c r="A218" s="230"/>
      <c r="B218" s="231"/>
      <c r="C218" s="232"/>
      <c r="D218" s="233"/>
      <c r="E218" s="247" t="str">
        <f ca="1">IFERROR(IF(A218="１０％対象計",SUMIFS($E$9:E217,$N$9:N217,""),IF(A218="非課税・不課税取引計",SUMIFS($E$9:E217,$N$9:N217,"非・不")+P218,IF(A218="8％(軽減)対象計",SUMIFS($E$9:E217,$N$9:N217,"※")+P218,IF(AND(A218="小計",COUNTIF($A$9:A217,"小計")&lt;1),SUM($E$9:E217)+P218,IF(AND(A218="小計",COUNTIF($A$9:A217,"小計")&gt;=1),SUM(OFFSET($E$8,LARGE($V$9:V217,1)+1,0,LARGE($V$9:V218,1)-LARGE($V$9:V217,1)-1,1))+P218,IF(A218="8％対象計",SUMIFS($E$9:E217,$N$9:N217,"")+P218-SUMIFS($E$9:E217,$A$9:A217,"非課税・不課税取引計")-SUMIFS($E$9:E217,$A$9:A217,"小計")-SUMIFS($E$9:E217,$A$9:A217,"8％消費税計")-SUMIFS($E$9:E217,$A$9:A217,"8％対象計")-SUMIFS($E$9:E217,$A$9:A217,"8％(軽減)消費税計")-SUMIFS($E$9:E217,$A$9:A217,"8％(軽減)対象計"),IF(A218="8％消費税計",ROUND(SUMIFS($E$9:E217,$A$9:A217,"8％(軽減)対象計")/COUNTIF($A$9:A217,"8％(軽減)対象計")*0.08,0)+P218,IF(A218="8％消費税計",ROUND(SUMIFS($E$9:E217,$A$9:A217,"8％対象計")/COUNTIF($A$9:A217,"8％対象計")*0.08,0)+P218,IF(AND(A218="値引き",C218="",D218=""),0+P218,IF(C218="","",IF(D218="","",ROUND(C218*D218,0)+P218))))))))))),"")</f>
        <v/>
      </c>
      <c r="F218" s="235"/>
      <c r="G218" s="236" t="str">
        <f ca="1">IFERROR(IF($A218="非課税・不課税取引計",SUMIFS(G$9:G217,$N$9:$N217,"非・不")+$Q218,IF(AND(A218="小計",COUNTIF($A$9:A217,"小計")&lt;1),SUM($G$9:G217)+Q218,IF(AND(A218="小計",COUNTIF($A$9:A217,"小計")&gt;=1),SUM(OFFSET($G$8,LARGE($V$9:V217,1)+1,0,LARGE($V$9:V218,1)-LARGE($V$9:V217,1)-1,1))+Q218,IF($A218="１０％対象計",SUMIFS(G$9:G217,$N$9:$N217,"")+$Q218-SUMIFS(G$9:G217,$A$9:$A217,"非課税・不課税取引計")-SUMIFS(G$9:G217,$A$9:$A217,"小計")-SUMIFS(G$9:G217,$A$9:$A217,"１０％消費税計")-SUMIFS(G$9:G217,$A$9:$A217,"１０％対象計"),IF($A218="１０％消費税計",ROUND(SUMIFS(G$9:G217,$A$9:$A217,"１０％対象計")/COUNTIF($A$9:$A217,"１０％対象計")*0.1,0)+$Q218,IF(A218="値引き",T218,IF($C218="","",IF($D218="","",ROUND(F218*$D218,0)+$Q218)))))))),"")</f>
        <v/>
      </c>
      <c r="H218" s="237" t="str">
        <f t="shared" si="12"/>
        <v/>
      </c>
      <c r="I218" s="235"/>
      <c r="J218" s="238" t="str">
        <f ca="1">IFERROR(IF($A218="非課税・不課税取引計",SUMIFS(J$9:J217,$N$9:$N217,"非・不")+$R218,IF(AND(A218="小計",COUNTIF($A$9:A217,"小計")&lt;1),SUM($J$9:J217)+R218,IF(AND(A218="小計",COUNTIF($A$9:A217,"小計")&gt;=1),SUM(OFFSET($J$8,LARGE($V$9:V217,1)+1,0,LARGE($V$9:V218,1)-LARGE($V$9:V217,1)-1,1))+R218,IF($A218="１０％対象計",SUMIFS(J$9:J217,$N$9:$N217,"")+$R218-SUMIFS(J$9:J217,$A$9:$A217,"非課税・不課税取引計")-SUMIFS(J$9:J217,$A$9:$A217,"小計")-SUMIFS(J$9:J217,$A$9:$A217,"１０％消費税計")-SUMIFS(J$9:J217,$A$9:$A217,"１０％対象計"),IF($A218="１０％消費税計",ROUND(SUMIFS(J$9:J217,$A$9:$A217,"１０％対象計")/COUNTIF($A$9:$A217,"１０％対象計")*0.1,0)+$R218,IF(A218="値引き",U218,IF($C218="","",IF($D218="","",ROUND(I218*$D218,0)+$R218)))))))),"")</f>
        <v/>
      </c>
      <c r="K218" s="239" t="str">
        <f t="shared" si="13"/>
        <v/>
      </c>
      <c r="L218" s="240" t="str">
        <f t="shared" si="14"/>
        <v/>
      </c>
      <c r="M218" s="234" t="str">
        <f ca="1">IFERROR(IF($A218="非課税・不課税取引計",SUMIFS(M$9:M217,$N$9:$N217,"非・不")+$S218,IF(AND(A218="小計",COUNTIF($A$9:A217,"小計")&lt;1),SUM($M$9:M217)+S218,IF(AND(A218="小計",COUNTIF($A$9:A217,"小計")&gt;=1),SUM(OFFSET($M$8,LARGE($V$9:V217,1)+1,0,LARGE($V$9:V218,1)-LARGE($V$9:V217,1)-1,1))+S218,IF($A218="１０％対象計",SUMIFS(M$9:M217,$N$9:$N217,"")+$S218-SUMIFS(M$9:M217,$A$9:$A217,"非課税・不課税取引計")-SUMIFS(M$9:M217,$A$9:$A217,"小計")-SUMIFS(M$9:M217,$A$9:$A217,"１０％消費税計")-SUMIFS(M$9:M217,$A$9:$A217,"１０％対象計"),IF($A218="１０％消費税計",ROUND(SUMIFS(M$9:M217,$A$9:$A217,"１０％対象計")/COUNTIF($A$9:$A217,"１０％対象計")*0.1,0)+$S218,IF(A218="値引き",E218-G218-J218+S218,IF($C218="","",IF($D218="","",E218-G218-J218+$S218)))))))),"")</f>
        <v/>
      </c>
      <c r="N218" s="241"/>
      <c r="O218" s="242"/>
      <c r="P218" s="248"/>
      <c r="Q218" s="249"/>
      <c r="R218" s="249"/>
      <c r="S218" s="250"/>
      <c r="T218" s="252"/>
      <c r="U218" s="253"/>
      <c r="V218" s="214" t="str">
        <f t="shared" si="15"/>
        <v/>
      </c>
    </row>
    <row r="219" spans="1:22" ht="19.899999999999999" customHeight="1">
      <c r="A219" s="230"/>
      <c r="B219" s="231"/>
      <c r="C219" s="232"/>
      <c r="D219" s="233"/>
      <c r="E219" s="247" t="str">
        <f ca="1">IFERROR(IF(A219="１０％対象計",SUMIFS($E$9:E218,$N$9:N218,""),IF(A219="非課税・不課税取引計",SUMIFS($E$9:E218,$N$9:N218,"非・不")+P219,IF(A219="8％(軽減)対象計",SUMIFS($E$9:E218,$N$9:N218,"※")+P219,IF(AND(A219="小計",COUNTIF($A$9:A218,"小計")&lt;1),SUM($E$9:E218)+P219,IF(AND(A219="小計",COUNTIF($A$9:A218,"小計")&gt;=1),SUM(OFFSET($E$8,LARGE($V$9:V218,1)+1,0,LARGE($V$9:V219,1)-LARGE($V$9:V218,1)-1,1))+P219,IF(A219="8％対象計",SUMIFS($E$9:E218,$N$9:N218,"")+P219-SUMIFS($E$9:E218,$A$9:A218,"非課税・不課税取引計")-SUMIFS($E$9:E218,$A$9:A218,"小計")-SUMIFS($E$9:E218,$A$9:A218,"8％消費税計")-SUMIFS($E$9:E218,$A$9:A218,"8％対象計")-SUMIFS($E$9:E218,$A$9:A218,"8％(軽減)消費税計")-SUMIFS($E$9:E218,$A$9:A218,"8％(軽減)対象計"),IF(A219="8％消費税計",ROUND(SUMIFS($E$9:E218,$A$9:A218,"8％(軽減)対象計")/COUNTIF($A$9:A218,"8％(軽減)対象計")*0.08,0)+P219,IF(A219="8％消費税計",ROUND(SUMIFS($E$9:E218,$A$9:A218,"8％対象計")/COUNTIF($A$9:A218,"8％対象計")*0.08,0)+P219,IF(AND(A219="値引き",C219="",D219=""),0+P219,IF(C219="","",IF(D219="","",ROUND(C219*D219,0)+P219))))))))))),"")</f>
        <v/>
      </c>
      <c r="F219" s="235"/>
      <c r="G219" s="236" t="str">
        <f ca="1">IFERROR(IF($A219="非課税・不課税取引計",SUMIFS(G$9:G218,$N$9:$N218,"非・不")+$Q219,IF(AND(A219="小計",COUNTIF($A$9:A218,"小計")&lt;1),SUM($G$9:G218)+Q219,IF(AND(A219="小計",COUNTIF($A$9:A218,"小計")&gt;=1),SUM(OFFSET($G$8,LARGE($V$9:V218,1)+1,0,LARGE($V$9:V219,1)-LARGE($V$9:V218,1)-1,1))+Q219,IF($A219="１０％対象計",SUMIFS(G$9:G218,$N$9:$N218,"")+$Q219-SUMIFS(G$9:G218,$A$9:$A218,"非課税・不課税取引計")-SUMIFS(G$9:G218,$A$9:$A218,"小計")-SUMIFS(G$9:G218,$A$9:$A218,"１０％消費税計")-SUMIFS(G$9:G218,$A$9:$A218,"１０％対象計"),IF($A219="１０％消費税計",ROUND(SUMIFS(G$9:G218,$A$9:$A218,"１０％対象計")/COUNTIF($A$9:$A218,"１０％対象計")*0.1,0)+$Q219,IF(A219="値引き",T219,IF($C219="","",IF($D219="","",ROUND(F219*$D219,0)+$Q219)))))))),"")</f>
        <v/>
      </c>
      <c r="H219" s="237" t="str">
        <f t="shared" si="12"/>
        <v/>
      </c>
      <c r="I219" s="235"/>
      <c r="J219" s="238" t="str">
        <f ca="1">IFERROR(IF($A219="非課税・不課税取引計",SUMIFS(J$9:J218,$N$9:$N218,"非・不")+$R219,IF(AND(A219="小計",COUNTIF($A$9:A218,"小計")&lt;1),SUM($J$9:J218)+R219,IF(AND(A219="小計",COUNTIF($A$9:A218,"小計")&gt;=1),SUM(OFFSET($J$8,LARGE($V$9:V218,1)+1,0,LARGE($V$9:V219,1)-LARGE($V$9:V218,1)-1,1))+R219,IF($A219="１０％対象計",SUMIFS(J$9:J218,$N$9:$N218,"")+$R219-SUMIFS(J$9:J218,$A$9:$A218,"非課税・不課税取引計")-SUMIFS(J$9:J218,$A$9:$A218,"小計")-SUMIFS(J$9:J218,$A$9:$A218,"１０％消費税計")-SUMIFS(J$9:J218,$A$9:$A218,"１０％対象計"),IF($A219="１０％消費税計",ROUND(SUMIFS(J$9:J218,$A$9:$A218,"１０％対象計")/COUNTIF($A$9:$A218,"１０％対象計")*0.1,0)+$R219,IF(A219="値引き",U219,IF($C219="","",IF($D219="","",ROUND(I219*$D219,0)+$R219)))))))),"")</f>
        <v/>
      </c>
      <c r="K219" s="239" t="str">
        <f t="shared" si="13"/>
        <v/>
      </c>
      <c r="L219" s="240" t="str">
        <f t="shared" si="14"/>
        <v/>
      </c>
      <c r="M219" s="234" t="str">
        <f ca="1">IFERROR(IF($A219="非課税・不課税取引計",SUMIFS(M$9:M218,$N$9:$N218,"非・不")+$S219,IF(AND(A219="小計",COUNTIF($A$9:A218,"小計")&lt;1),SUM($M$9:M218)+S219,IF(AND(A219="小計",COUNTIF($A$9:A218,"小計")&gt;=1),SUM(OFFSET($M$8,LARGE($V$9:V218,1)+1,0,LARGE($V$9:V219,1)-LARGE($V$9:V218,1)-1,1))+S219,IF($A219="１０％対象計",SUMIFS(M$9:M218,$N$9:$N218,"")+$S219-SUMIFS(M$9:M218,$A$9:$A218,"非課税・不課税取引計")-SUMIFS(M$9:M218,$A$9:$A218,"小計")-SUMIFS(M$9:M218,$A$9:$A218,"１０％消費税計")-SUMIFS(M$9:M218,$A$9:$A218,"１０％対象計"),IF($A219="１０％消費税計",ROUND(SUMIFS(M$9:M218,$A$9:$A218,"１０％対象計")/COUNTIF($A$9:$A218,"１０％対象計")*0.1,0)+$S219,IF(A219="値引き",E219-G219-J219+S219,IF($C219="","",IF($D219="","",E219-G219-J219+$S219)))))))),"")</f>
        <v/>
      </c>
      <c r="N219" s="241"/>
      <c r="O219" s="242"/>
      <c r="P219" s="248"/>
      <c r="Q219" s="249"/>
      <c r="R219" s="249"/>
      <c r="S219" s="250"/>
      <c r="T219" s="252"/>
      <c r="U219" s="253"/>
      <c r="V219" s="214" t="str">
        <f t="shared" si="15"/>
        <v/>
      </c>
    </row>
    <row r="220" spans="1:22" ht="19.899999999999999" customHeight="1">
      <c r="A220" s="230"/>
      <c r="B220" s="231"/>
      <c r="C220" s="232"/>
      <c r="D220" s="233"/>
      <c r="E220" s="247" t="str">
        <f ca="1">IFERROR(IF(A220="１０％対象計",SUMIFS($E$9:E219,$N$9:N219,""),IF(A220="非課税・不課税取引計",SUMIFS($E$9:E219,$N$9:N219,"非・不")+P220,IF(A220="8％(軽減)対象計",SUMIFS($E$9:E219,$N$9:N219,"※")+P220,IF(AND(A220="小計",COUNTIF($A$9:A219,"小計")&lt;1),SUM($E$9:E219)+P220,IF(AND(A220="小計",COUNTIF($A$9:A219,"小計")&gt;=1),SUM(OFFSET($E$8,LARGE($V$9:V219,1)+1,0,LARGE($V$9:V220,1)-LARGE($V$9:V219,1)-1,1))+P220,IF(A220="8％対象計",SUMIFS($E$9:E219,$N$9:N219,"")+P220-SUMIFS($E$9:E219,$A$9:A219,"非課税・不課税取引計")-SUMIFS($E$9:E219,$A$9:A219,"小計")-SUMIFS($E$9:E219,$A$9:A219,"8％消費税計")-SUMIFS($E$9:E219,$A$9:A219,"8％対象計")-SUMIFS($E$9:E219,$A$9:A219,"8％(軽減)消費税計")-SUMIFS($E$9:E219,$A$9:A219,"8％(軽減)対象計"),IF(A220="8％消費税計",ROUND(SUMIFS($E$9:E219,$A$9:A219,"8％(軽減)対象計")/COUNTIF($A$9:A219,"8％(軽減)対象計")*0.08,0)+P220,IF(A220="8％消費税計",ROUND(SUMIFS($E$9:E219,$A$9:A219,"8％対象計")/COUNTIF($A$9:A219,"8％対象計")*0.08,0)+P220,IF(AND(A220="値引き",C220="",D220=""),0+P220,IF(C220="","",IF(D220="","",ROUND(C220*D220,0)+P220))))))))))),"")</f>
        <v/>
      </c>
      <c r="F220" s="235"/>
      <c r="G220" s="236" t="str">
        <f ca="1">IFERROR(IF($A220="非課税・不課税取引計",SUMIFS(G$9:G219,$N$9:$N219,"非・不")+$Q220,IF(AND(A220="小計",COUNTIF($A$9:A219,"小計")&lt;1),SUM($G$9:G219)+Q220,IF(AND(A220="小計",COUNTIF($A$9:A219,"小計")&gt;=1),SUM(OFFSET($G$8,LARGE($V$9:V219,1)+1,0,LARGE($V$9:V220,1)-LARGE($V$9:V219,1)-1,1))+Q220,IF($A220="１０％対象計",SUMIFS(G$9:G219,$N$9:$N219,"")+$Q220-SUMIFS(G$9:G219,$A$9:$A219,"非課税・不課税取引計")-SUMIFS(G$9:G219,$A$9:$A219,"小計")-SUMIFS(G$9:G219,$A$9:$A219,"１０％消費税計")-SUMIFS(G$9:G219,$A$9:$A219,"１０％対象計"),IF($A220="１０％消費税計",ROUND(SUMIFS(G$9:G219,$A$9:$A219,"１０％対象計")/COUNTIF($A$9:$A219,"１０％対象計")*0.1,0)+$Q220,IF(A220="値引き",T220,IF($C220="","",IF($D220="","",ROUND(F220*$D220,0)+$Q220)))))))),"")</f>
        <v/>
      </c>
      <c r="H220" s="237" t="str">
        <f t="shared" si="12"/>
        <v/>
      </c>
      <c r="I220" s="235"/>
      <c r="J220" s="238" t="str">
        <f ca="1">IFERROR(IF($A220="非課税・不課税取引計",SUMIFS(J$9:J219,$N$9:$N219,"非・不")+$R220,IF(AND(A220="小計",COUNTIF($A$9:A219,"小計")&lt;1),SUM($J$9:J219)+R220,IF(AND(A220="小計",COUNTIF($A$9:A219,"小計")&gt;=1),SUM(OFFSET($J$8,LARGE($V$9:V219,1)+1,0,LARGE($V$9:V220,1)-LARGE($V$9:V219,1)-1,1))+R220,IF($A220="１０％対象計",SUMIFS(J$9:J219,$N$9:$N219,"")+$R220-SUMIFS(J$9:J219,$A$9:$A219,"非課税・不課税取引計")-SUMIFS(J$9:J219,$A$9:$A219,"小計")-SUMIFS(J$9:J219,$A$9:$A219,"１０％消費税計")-SUMIFS(J$9:J219,$A$9:$A219,"１０％対象計"),IF($A220="１０％消費税計",ROUND(SUMIFS(J$9:J219,$A$9:$A219,"１０％対象計")/COUNTIF($A$9:$A219,"１０％対象計")*0.1,0)+$R220,IF(A220="値引き",U220,IF($C220="","",IF($D220="","",ROUND(I220*$D220,0)+$R220)))))))),"")</f>
        <v/>
      </c>
      <c r="K220" s="239" t="str">
        <f t="shared" si="13"/>
        <v/>
      </c>
      <c r="L220" s="240" t="str">
        <f t="shared" si="14"/>
        <v/>
      </c>
      <c r="M220" s="234" t="str">
        <f ca="1">IFERROR(IF($A220="非課税・不課税取引計",SUMIFS(M$9:M219,$N$9:$N219,"非・不")+$S220,IF(AND(A220="小計",COUNTIF($A$9:A219,"小計")&lt;1),SUM($M$9:M219)+S220,IF(AND(A220="小計",COUNTIF($A$9:A219,"小計")&gt;=1),SUM(OFFSET($M$8,LARGE($V$9:V219,1)+1,0,LARGE($V$9:V220,1)-LARGE($V$9:V219,1)-1,1))+S220,IF($A220="１０％対象計",SUMIFS(M$9:M219,$N$9:$N219,"")+$S220-SUMIFS(M$9:M219,$A$9:$A219,"非課税・不課税取引計")-SUMIFS(M$9:M219,$A$9:$A219,"小計")-SUMIFS(M$9:M219,$A$9:$A219,"１０％消費税計")-SUMIFS(M$9:M219,$A$9:$A219,"１０％対象計"),IF($A220="１０％消費税計",ROUND(SUMIFS(M$9:M219,$A$9:$A219,"１０％対象計")/COUNTIF($A$9:$A219,"１０％対象計")*0.1,0)+$S220,IF(A220="値引き",E220-G220-J220+S220,IF($C220="","",IF($D220="","",E220-G220-J220+$S220)))))))),"")</f>
        <v/>
      </c>
      <c r="N220" s="241"/>
      <c r="O220" s="242"/>
      <c r="P220" s="248"/>
      <c r="Q220" s="249"/>
      <c r="R220" s="249"/>
      <c r="S220" s="250"/>
      <c r="T220" s="252"/>
      <c r="U220" s="253"/>
      <c r="V220" s="214" t="str">
        <f t="shared" si="15"/>
        <v/>
      </c>
    </row>
    <row r="221" spans="1:22" ht="19.899999999999999" customHeight="1">
      <c r="A221" s="230"/>
      <c r="B221" s="231"/>
      <c r="C221" s="232"/>
      <c r="D221" s="233"/>
      <c r="E221" s="247" t="str">
        <f ca="1">IFERROR(IF(A221="１０％対象計",SUMIFS($E$9:E220,$N$9:N220,""),IF(A221="非課税・不課税取引計",SUMIFS($E$9:E220,$N$9:N220,"非・不")+P221,IF(A221="8％(軽減)対象計",SUMIFS($E$9:E220,$N$9:N220,"※")+P221,IF(AND(A221="小計",COUNTIF($A$9:A220,"小計")&lt;1),SUM($E$9:E220)+P221,IF(AND(A221="小計",COUNTIF($A$9:A220,"小計")&gt;=1),SUM(OFFSET($E$8,LARGE($V$9:V220,1)+1,0,LARGE($V$9:V221,1)-LARGE($V$9:V220,1)-1,1))+P221,IF(A221="8％対象計",SUMIFS($E$9:E220,$N$9:N220,"")+P221-SUMIFS($E$9:E220,$A$9:A220,"非課税・不課税取引計")-SUMIFS($E$9:E220,$A$9:A220,"小計")-SUMIFS($E$9:E220,$A$9:A220,"8％消費税計")-SUMIFS($E$9:E220,$A$9:A220,"8％対象計")-SUMIFS($E$9:E220,$A$9:A220,"8％(軽減)消費税計")-SUMIFS($E$9:E220,$A$9:A220,"8％(軽減)対象計"),IF(A221="8％消費税計",ROUND(SUMIFS($E$9:E220,$A$9:A220,"8％(軽減)対象計")/COUNTIF($A$9:A220,"8％(軽減)対象計")*0.08,0)+P221,IF(A221="8％消費税計",ROUND(SUMIFS($E$9:E220,$A$9:A220,"8％対象計")/COUNTIF($A$9:A220,"8％対象計")*0.08,0)+P221,IF(AND(A221="値引き",C221="",D221=""),0+P221,IF(C221="","",IF(D221="","",ROUND(C221*D221,0)+P221))))))))))),"")</f>
        <v/>
      </c>
      <c r="F221" s="235"/>
      <c r="G221" s="236" t="str">
        <f ca="1">IFERROR(IF($A221="非課税・不課税取引計",SUMIFS(G$9:G220,$N$9:$N220,"非・不")+$Q221,IF(AND(A221="小計",COUNTIF($A$9:A220,"小計")&lt;1),SUM($G$9:G220)+Q221,IF(AND(A221="小計",COUNTIF($A$9:A220,"小計")&gt;=1),SUM(OFFSET($G$8,LARGE($V$9:V220,1)+1,0,LARGE($V$9:V221,1)-LARGE($V$9:V220,1)-1,1))+Q221,IF($A221="１０％対象計",SUMIFS(G$9:G220,$N$9:$N220,"")+$Q221-SUMIFS(G$9:G220,$A$9:$A220,"非課税・不課税取引計")-SUMIFS(G$9:G220,$A$9:$A220,"小計")-SUMIFS(G$9:G220,$A$9:$A220,"１０％消費税計")-SUMIFS(G$9:G220,$A$9:$A220,"１０％対象計"),IF($A221="１０％消費税計",ROUND(SUMIFS(G$9:G220,$A$9:$A220,"１０％対象計")/COUNTIF($A$9:$A220,"１０％対象計")*0.1,0)+$Q221,IF(A221="値引き",T221,IF($C221="","",IF($D221="","",ROUND(F221*$D221,0)+$Q221)))))))),"")</f>
        <v/>
      </c>
      <c r="H221" s="237" t="str">
        <f t="shared" si="12"/>
        <v/>
      </c>
      <c r="I221" s="235"/>
      <c r="J221" s="238" t="str">
        <f ca="1">IFERROR(IF($A221="非課税・不課税取引計",SUMIFS(J$9:J220,$N$9:$N220,"非・不")+$R221,IF(AND(A221="小計",COUNTIF($A$9:A220,"小計")&lt;1),SUM($J$9:J220)+R221,IF(AND(A221="小計",COUNTIF($A$9:A220,"小計")&gt;=1),SUM(OFFSET($J$8,LARGE($V$9:V220,1)+1,0,LARGE($V$9:V221,1)-LARGE($V$9:V220,1)-1,1))+R221,IF($A221="１０％対象計",SUMIFS(J$9:J220,$N$9:$N220,"")+$R221-SUMIFS(J$9:J220,$A$9:$A220,"非課税・不課税取引計")-SUMIFS(J$9:J220,$A$9:$A220,"小計")-SUMIFS(J$9:J220,$A$9:$A220,"１０％消費税計")-SUMIFS(J$9:J220,$A$9:$A220,"１０％対象計"),IF($A221="１０％消費税計",ROUND(SUMIFS(J$9:J220,$A$9:$A220,"１０％対象計")/COUNTIF($A$9:$A220,"１０％対象計")*0.1,0)+$R221,IF(A221="値引き",U221,IF($C221="","",IF($D221="","",ROUND(I221*$D221,0)+$R221)))))))),"")</f>
        <v/>
      </c>
      <c r="K221" s="239" t="str">
        <f t="shared" si="13"/>
        <v/>
      </c>
      <c r="L221" s="240" t="str">
        <f t="shared" si="14"/>
        <v/>
      </c>
      <c r="M221" s="234" t="str">
        <f ca="1">IFERROR(IF($A221="非課税・不課税取引計",SUMIFS(M$9:M220,$N$9:$N220,"非・不")+$S221,IF(AND(A221="小計",COUNTIF($A$9:A220,"小計")&lt;1),SUM($M$9:M220)+S221,IF(AND(A221="小計",COUNTIF($A$9:A220,"小計")&gt;=1),SUM(OFFSET($M$8,LARGE($V$9:V220,1)+1,0,LARGE($V$9:V221,1)-LARGE($V$9:V220,1)-1,1))+S221,IF($A221="１０％対象計",SUMIFS(M$9:M220,$N$9:$N220,"")+$S221-SUMIFS(M$9:M220,$A$9:$A220,"非課税・不課税取引計")-SUMIFS(M$9:M220,$A$9:$A220,"小計")-SUMIFS(M$9:M220,$A$9:$A220,"１０％消費税計")-SUMIFS(M$9:M220,$A$9:$A220,"１０％対象計"),IF($A221="１０％消費税計",ROUND(SUMIFS(M$9:M220,$A$9:$A220,"１０％対象計")/COUNTIF($A$9:$A220,"１０％対象計")*0.1,0)+$S221,IF(A221="値引き",E221-G221-J221+S221,IF($C221="","",IF($D221="","",E221-G221-J221+$S221)))))))),"")</f>
        <v/>
      </c>
      <c r="N221" s="241"/>
      <c r="O221" s="242"/>
      <c r="P221" s="248"/>
      <c r="Q221" s="249"/>
      <c r="R221" s="249"/>
      <c r="S221" s="250"/>
      <c r="T221" s="252"/>
      <c r="U221" s="253"/>
      <c r="V221" s="214" t="str">
        <f t="shared" si="15"/>
        <v/>
      </c>
    </row>
    <row r="222" spans="1:22" ht="19.899999999999999" customHeight="1">
      <c r="A222" s="230"/>
      <c r="B222" s="231"/>
      <c r="C222" s="232"/>
      <c r="D222" s="233"/>
      <c r="E222" s="247" t="str">
        <f ca="1">IFERROR(IF(A222="１０％対象計",SUMIFS($E$9:E221,$N$9:N221,""),IF(A222="非課税・不課税取引計",SUMIFS($E$9:E221,$N$9:N221,"非・不")+P222,IF(A222="8％(軽減)対象計",SUMIFS($E$9:E221,$N$9:N221,"※")+P222,IF(AND(A222="小計",COUNTIF($A$9:A221,"小計")&lt;1),SUM($E$9:E221)+P222,IF(AND(A222="小計",COUNTIF($A$9:A221,"小計")&gt;=1),SUM(OFFSET($E$8,LARGE($V$9:V221,1)+1,0,LARGE($V$9:V222,1)-LARGE($V$9:V221,1)-1,1))+P222,IF(A222="8％対象計",SUMIFS($E$9:E221,$N$9:N221,"")+P222-SUMIFS($E$9:E221,$A$9:A221,"非課税・不課税取引計")-SUMIFS($E$9:E221,$A$9:A221,"小計")-SUMIFS($E$9:E221,$A$9:A221,"8％消費税計")-SUMIFS($E$9:E221,$A$9:A221,"8％対象計")-SUMIFS($E$9:E221,$A$9:A221,"8％(軽減)消費税計")-SUMIFS($E$9:E221,$A$9:A221,"8％(軽減)対象計"),IF(A222="8％消費税計",ROUND(SUMIFS($E$9:E221,$A$9:A221,"8％(軽減)対象計")/COUNTIF($A$9:A221,"8％(軽減)対象計")*0.08,0)+P222,IF(A222="8％消費税計",ROUND(SUMIFS($E$9:E221,$A$9:A221,"8％対象計")/COUNTIF($A$9:A221,"8％対象計")*0.08,0)+P222,IF(AND(A222="値引き",C222="",D222=""),0+P222,IF(C222="","",IF(D222="","",ROUND(C222*D222,0)+P222))))))))))),"")</f>
        <v/>
      </c>
      <c r="F222" s="235"/>
      <c r="G222" s="236" t="str">
        <f ca="1">IFERROR(IF($A222="非課税・不課税取引計",SUMIFS(G$9:G221,$N$9:$N221,"非・不")+$Q222,IF(AND(A222="小計",COUNTIF($A$9:A221,"小計")&lt;1),SUM($G$9:G221)+Q222,IF(AND(A222="小計",COUNTIF($A$9:A221,"小計")&gt;=1),SUM(OFFSET($G$8,LARGE($V$9:V221,1)+1,0,LARGE($V$9:V222,1)-LARGE($V$9:V221,1)-1,1))+Q222,IF($A222="１０％対象計",SUMIFS(G$9:G221,$N$9:$N221,"")+$Q222-SUMIFS(G$9:G221,$A$9:$A221,"非課税・不課税取引計")-SUMIFS(G$9:G221,$A$9:$A221,"小計")-SUMIFS(G$9:G221,$A$9:$A221,"１０％消費税計")-SUMIFS(G$9:G221,$A$9:$A221,"１０％対象計"),IF($A222="１０％消費税計",ROUND(SUMIFS(G$9:G221,$A$9:$A221,"１０％対象計")/COUNTIF($A$9:$A221,"１０％対象計")*0.1,0)+$Q222,IF(A222="値引き",T222,IF($C222="","",IF($D222="","",ROUND(F222*$D222,0)+$Q222)))))))),"")</f>
        <v/>
      </c>
      <c r="H222" s="237" t="str">
        <f t="shared" si="12"/>
        <v/>
      </c>
      <c r="I222" s="235"/>
      <c r="J222" s="238" t="str">
        <f ca="1">IFERROR(IF($A222="非課税・不課税取引計",SUMIFS(J$9:J221,$N$9:$N221,"非・不")+$R222,IF(AND(A222="小計",COUNTIF($A$9:A221,"小計")&lt;1),SUM($J$9:J221)+R222,IF(AND(A222="小計",COUNTIF($A$9:A221,"小計")&gt;=1),SUM(OFFSET($J$8,LARGE($V$9:V221,1)+1,0,LARGE($V$9:V222,1)-LARGE($V$9:V221,1)-1,1))+R222,IF($A222="１０％対象計",SUMIFS(J$9:J221,$N$9:$N221,"")+$R222-SUMIFS(J$9:J221,$A$9:$A221,"非課税・不課税取引計")-SUMIFS(J$9:J221,$A$9:$A221,"小計")-SUMIFS(J$9:J221,$A$9:$A221,"１０％消費税計")-SUMIFS(J$9:J221,$A$9:$A221,"１０％対象計"),IF($A222="１０％消費税計",ROUND(SUMIFS(J$9:J221,$A$9:$A221,"１０％対象計")/COUNTIF($A$9:$A221,"１０％対象計")*0.1,0)+$R222,IF(A222="値引き",U222,IF($C222="","",IF($D222="","",ROUND(I222*$D222,0)+$R222)))))))),"")</f>
        <v/>
      </c>
      <c r="K222" s="239" t="str">
        <f t="shared" si="13"/>
        <v/>
      </c>
      <c r="L222" s="240" t="str">
        <f t="shared" si="14"/>
        <v/>
      </c>
      <c r="M222" s="234" t="str">
        <f ca="1">IFERROR(IF($A222="非課税・不課税取引計",SUMIFS(M$9:M221,$N$9:$N221,"非・不")+$S222,IF(AND(A222="小計",COUNTIF($A$9:A221,"小計")&lt;1),SUM($M$9:M221)+S222,IF(AND(A222="小計",COUNTIF($A$9:A221,"小計")&gt;=1),SUM(OFFSET($M$8,LARGE($V$9:V221,1)+1,0,LARGE($V$9:V222,1)-LARGE($V$9:V221,1)-1,1))+S222,IF($A222="１０％対象計",SUMIFS(M$9:M221,$N$9:$N221,"")+$S222-SUMIFS(M$9:M221,$A$9:$A221,"非課税・不課税取引計")-SUMIFS(M$9:M221,$A$9:$A221,"小計")-SUMIFS(M$9:M221,$A$9:$A221,"１０％消費税計")-SUMIFS(M$9:M221,$A$9:$A221,"１０％対象計"),IF($A222="１０％消費税計",ROUND(SUMIFS(M$9:M221,$A$9:$A221,"１０％対象計")/COUNTIF($A$9:$A221,"１０％対象計")*0.1,0)+$S222,IF(A222="値引き",E222-G222-J222+S222,IF($C222="","",IF($D222="","",E222-G222-J222+$S222)))))))),"")</f>
        <v/>
      </c>
      <c r="N222" s="241"/>
      <c r="O222" s="242"/>
      <c r="P222" s="248"/>
      <c r="Q222" s="249"/>
      <c r="R222" s="249"/>
      <c r="S222" s="250"/>
      <c r="T222" s="252"/>
      <c r="U222" s="253"/>
      <c r="V222" s="214" t="str">
        <f t="shared" si="15"/>
        <v/>
      </c>
    </row>
    <row r="223" spans="1:22" ht="19.899999999999999" customHeight="1">
      <c r="A223" s="230"/>
      <c r="B223" s="231"/>
      <c r="C223" s="232"/>
      <c r="D223" s="233"/>
      <c r="E223" s="247" t="str">
        <f ca="1">IFERROR(IF(A223="１０％対象計",SUMIFS($E$9:E222,$N$9:N222,""),IF(A223="非課税・不課税取引計",SUMIFS($E$9:E222,$N$9:N222,"非・不")+P223,IF(A223="8％(軽減)対象計",SUMIFS($E$9:E222,$N$9:N222,"※")+P223,IF(AND(A223="小計",COUNTIF($A$9:A222,"小計")&lt;1),SUM($E$9:E222)+P223,IF(AND(A223="小計",COUNTIF($A$9:A222,"小計")&gt;=1),SUM(OFFSET($E$8,LARGE($V$9:V222,1)+1,0,LARGE($V$9:V223,1)-LARGE($V$9:V222,1)-1,1))+P223,IF(A223="8％対象計",SUMIFS($E$9:E222,$N$9:N222,"")+P223-SUMIFS($E$9:E222,$A$9:A222,"非課税・不課税取引計")-SUMIFS($E$9:E222,$A$9:A222,"小計")-SUMIFS($E$9:E222,$A$9:A222,"8％消費税計")-SUMIFS($E$9:E222,$A$9:A222,"8％対象計")-SUMIFS($E$9:E222,$A$9:A222,"8％(軽減)消費税計")-SUMIFS($E$9:E222,$A$9:A222,"8％(軽減)対象計"),IF(A223="8％消費税計",ROUND(SUMIFS($E$9:E222,$A$9:A222,"8％(軽減)対象計")/COUNTIF($A$9:A222,"8％(軽減)対象計")*0.08,0)+P223,IF(A223="8％消費税計",ROUND(SUMIFS($E$9:E222,$A$9:A222,"8％対象計")/COUNTIF($A$9:A222,"8％対象計")*0.08,0)+P223,IF(AND(A223="値引き",C223="",D223=""),0+P223,IF(C223="","",IF(D223="","",ROUND(C223*D223,0)+P223))))))))))),"")</f>
        <v/>
      </c>
      <c r="F223" s="235"/>
      <c r="G223" s="236" t="str">
        <f ca="1">IFERROR(IF($A223="非課税・不課税取引計",SUMIFS(G$9:G222,$N$9:$N222,"非・不")+$Q223,IF(AND(A223="小計",COUNTIF($A$9:A222,"小計")&lt;1),SUM($G$9:G222)+Q223,IF(AND(A223="小計",COUNTIF($A$9:A222,"小計")&gt;=1),SUM(OFFSET($G$8,LARGE($V$9:V222,1)+1,0,LARGE($V$9:V223,1)-LARGE($V$9:V222,1)-1,1))+Q223,IF($A223="１０％対象計",SUMIFS(G$9:G222,$N$9:$N222,"")+$Q223-SUMIFS(G$9:G222,$A$9:$A222,"非課税・不課税取引計")-SUMIFS(G$9:G222,$A$9:$A222,"小計")-SUMIFS(G$9:G222,$A$9:$A222,"１０％消費税計")-SUMIFS(G$9:G222,$A$9:$A222,"１０％対象計"),IF($A223="１０％消費税計",ROUND(SUMIFS(G$9:G222,$A$9:$A222,"１０％対象計")/COUNTIF($A$9:$A222,"１０％対象計")*0.1,0)+$Q223,IF(A223="値引き",T223,IF($C223="","",IF($D223="","",ROUND(F223*$D223,0)+$Q223)))))))),"")</f>
        <v/>
      </c>
      <c r="H223" s="237" t="str">
        <f t="shared" si="12"/>
        <v/>
      </c>
      <c r="I223" s="235"/>
      <c r="J223" s="238" t="str">
        <f ca="1">IFERROR(IF($A223="非課税・不課税取引計",SUMIFS(J$9:J222,$N$9:$N222,"非・不")+$R223,IF(AND(A223="小計",COUNTIF($A$9:A222,"小計")&lt;1),SUM($J$9:J222)+R223,IF(AND(A223="小計",COUNTIF($A$9:A222,"小計")&gt;=1),SUM(OFFSET($J$8,LARGE($V$9:V222,1)+1,0,LARGE($V$9:V223,1)-LARGE($V$9:V222,1)-1,1))+R223,IF($A223="１０％対象計",SUMIFS(J$9:J222,$N$9:$N222,"")+$R223-SUMIFS(J$9:J222,$A$9:$A222,"非課税・不課税取引計")-SUMIFS(J$9:J222,$A$9:$A222,"小計")-SUMIFS(J$9:J222,$A$9:$A222,"１０％消費税計")-SUMIFS(J$9:J222,$A$9:$A222,"１０％対象計"),IF($A223="１０％消費税計",ROUND(SUMIFS(J$9:J222,$A$9:$A222,"１０％対象計")/COUNTIF($A$9:$A222,"１０％対象計")*0.1,0)+$R223,IF(A223="値引き",U223,IF($C223="","",IF($D223="","",ROUND(I223*$D223,0)+$R223)))))))),"")</f>
        <v/>
      </c>
      <c r="K223" s="239" t="str">
        <f t="shared" si="13"/>
        <v/>
      </c>
      <c r="L223" s="240" t="str">
        <f t="shared" si="14"/>
        <v/>
      </c>
      <c r="M223" s="234" t="str">
        <f ca="1">IFERROR(IF($A223="非課税・不課税取引計",SUMIFS(M$9:M222,$N$9:$N222,"非・不")+$S223,IF(AND(A223="小計",COUNTIF($A$9:A222,"小計")&lt;1),SUM($M$9:M222)+S223,IF(AND(A223="小計",COUNTIF($A$9:A222,"小計")&gt;=1),SUM(OFFSET($M$8,LARGE($V$9:V222,1)+1,0,LARGE($V$9:V223,1)-LARGE($V$9:V222,1)-1,1))+S223,IF($A223="１０％対象計",SUMIFS(M$9:M222,$N$9:$N222,"")+$S223-SUMIFS(M$9:M222,$A$9:$A222,"非課税・不課税取引計")-SUMIFS(M$9:M222,$A$9:$A222,"小計")-SUMIFS(M$9:M222,$A$9:$A222,"１０％消費税計")-SUMIFS(M$9:M222,$A$9:$A222,"１０％対象計"),IF($A223="１０％消費税計",ROUND(SUMIFS(M$9:M222,$A$9:$A222,"１０％対象計")/COUNTIF($A$9:$A222,"１０％対象計")*0.1,0)+$S223,IF(A223="値引き",E223-G223-J223+S223,IF($C223="","",IF($D223="","",E223-G223-J223+$S223)))))))),"")</f>
        <v/>
      </c>
      <c r="N223" s="241"/>
      <c r="O223" s="242"/>
      <c r="P223" s="248"/>
      <c r="Q223" s="249"/>
      <c r="R223" s="249"/>
      <c r="S223" s="250"/>
      <c r="T223" s="252"/>
      <c r="U223" s="253"/>
      <c r="V223" s="214" t="str">
        <f t="shared" si="15"/>
        <v/>
      </c>
    </row>
    <row r="224" spans="1:22" ht="19.899999999999999" customHeight="1">
      <c r="A224" s="230"/>
      <c r="B224" s="231"/>
      <c r="C224" s="232"/>
      <c r="D224" s="233"/>
      <c r="E224" s="247" t="str">
        <f ca="1">IFERROR(IF(A224="１０％対象計",SUMIFS($E$9:E223,$N$9:N223,""),IF(A224="非課税・不課税取引計",SUMIFS($E$9:E223,$N$9:N223,"非・不")+P224,IF(A224="8％(軽減)対象計",SUMIFS($E$9:E223,$N$9:N223,"※")+P224,IF(AND(A224="小計",COUNTIF($A$9:A223,"小計")&lt;1),SUM($E$9:E223)+P224,IF(AND(A224="小計",COUNTIF($A$9:A223,"小計")&gt;=1),SUM(OFFSET($E$8,LARGE($V$9:V223,1)+1,0,LARGE($V$9:V224,1)-LARGE($V$9:V223,1)-1,1))+P224,IF(A224="8％対象計",SUMIFS($E$9:E223,$N$9:N223,"")+P224-SUMIFS($E$9:E223,$A$9:A223,"非課税・不課税取引計")-SUMIFS($E$9:E223,$A$9:A223,"小計")-SUMIFS($E$9:E223,$A$9:A223,"8％消費税計")-SUMIFS($E$9:E223,$A$9:A223,"8％対象計")-SUMIFS($E$9:E223,$A$9:A223,"8％(軽減)消費税計")-SUMIFS($E$9:E223,$A$9:A223,"8％(軽減)対象計"),IF(A224="8％消費税計",ROUND(SUMIFS($E$9:E223,$A$9:A223,"8％(軽減)対象計")/COUNTIF($A$9:A223,"8％(軽減)対象計")*0.08,0)+P224,IF(A224="8％消費税計",ROUND(SUMIFS($E$9:E223,$A$9:A223,"8％対象計")/COUNTIF($A$9:A223,"8％対象計")*0.08,0)+P224,IF(AND(A224="値引き",C224="",D224=""),0+P224,IF(C224="","",IF(D224="","",ROUND(C224*D224,0)+P224))))))))))),"")</f>
        <v/>
      </c>
      <c r="F224" s="235"/>
      <c r="G224" s="236" t="str">
        <f ca="1">IFERROR(IF($A224="非課税・不課税取引計",SUMIFS(G$9:G223,$N$9:$N223,"非・不")+$Q224,IF(AND(A224="小計",COUNTIF($A$9:A223,"小計")&lt;1),SUM($G$9:G223)+Q224,IF(AND(A224="小計",COUNTIF($A$9:A223,"小計")&gt;=1),SUM(OFFSET($G$8,LARGE($V$9:V223,1)+1,0,LARGE($V$9:V224,1)-LARGE($V$9:V223,1)-1,1))+Q224,IF($A224="１０％対象計",SUMIFS(G$9:G223,$N$9:$N223,"")+$Q224-SUMIFS(G$9:G223,$A$9:$A223,"非課税・不課税取引計")-SUMIFS(G$9:G223,$A$9:$A223,"小計")-SUMIFS(G$9:G223,$A$9:$A223,"１０％消費税計")-SUMIFS(G$9:G223,$A$9:$A223,"１０％対象計"),IF($A224="１０％消費税計",ROUND(SUMIFS(G$9:G223,$A$9:$A223,"１０％対象計")/COUNTIF($A$9:$A223,"１０％対象計")*0.1,0)+$Q224,IF(A224="値引き",T224,IF($C224="","",IF($D224="","",ROUND(F224*$D224,0)+$Q224)))))))),"")</f>
        <v/>
      </c>
      <c r="H224" s="237" t="str">
        <f t="shared" si="12"/>
        <v/>
      </c>
      <c r="I224" s="235"/>
      <c r="J224" s="238" t="str">
        <f ca="1">IFERROR(IF($A224="非課税・不課税取引計",SUMIFS(J$9:J223,$N$9:$N223,"非・不")+$R224,IF(AND(A224="小計",COUNTIF($A$9:A223,"小計")&lt;1),SUM($J$9:J223)+R224,IF(AND(A224="小計",COUNTIF($A$9:A223,"小計")&gt;=1),SUM(OFFSET($J$8,LARGE($V$9:V223,1)+1,0,LARGE($V$9:V224,1)-LARGE($V$9:V223,1)-1,1))+R224,IF($A224="１０％対象計",SUMIFS(J$9:J223,$N$9:$N223,"")+$R224-SUMIFS(J$9:J223,$A$9:$A223,"非課税・不課税取引計")-SUMIFS(J$9:J223,$A$9:$A223,"小計")-SUMIFS(J$9:J223,$A$9:$A223,"１０％消費税計")-SUMIFS(J$9:J223,$A$9:$A223,"１０％対象計"),IF($A224="１０％消費税計",ROUND(SUMIFS(J$9:J223,$A$9:$A223,"１０％対象計")/COUNTIF($A$9:$A223,"１０％対象計")*0.1,0)+$R224,IF(A224="値引き",U224,IF($C224="","",IF($D224="","",ROUND(I224*$D224,0)+$R224)))))))),"")</f>
        <v/>
      </c>
      <c r="K224" s="239" t="str">
        <f t="shared" si="13"/>
        <v/>
      </c>
      <c r="L224" s="240" t="str">
        <f t="shared" si="14"/>
        <v/>
      </c>
      <c r="M224" s="234" t="str">
        <f ca="1">IFERROR(IF($A224="非課税・不課税取引計",SUMIFS(M$9:M223,$N$9:$N223,"非・不")+$S224,IF(AND(A224="小計",COUNTIF($A$9:A223,"小計")&lt;1),SUM($M$9:M223)+S224,IF(AND(A224="小計",COUNTIF($A$9:A223,"小計")&gt;=1),SUM(OFFSET($M$8,LARGE($V$9:V223,1)+1,0,LARGE($V$9:V224,1)-LARGE($V$9:V223,1)-1,1))+S224,IF($A224="１０％対象計",SUMIFS(M$9:M223,$N$9:$N223,"")+$S224-SUMIFS(M$9:M223,$A$9:$A223,"非課税・不課税取引計")-SUMIFS(M$9:M223,$A$9:$A223,"小計")-SUMIFS(M$9:M223,$A$9:$A223,"１０％消費税計")-SUMIFS(M$9:M223,$A$9:$A223,"１０％対象計"),IF($A224="１０％消費税計",ROUND(SUMIFS(M$9:M223,$A$9:$A223,"１０％対象計")/COUNTIF($A$9:$A223,"１０％対象計")*0.1,0)+$S224,IF(A224="値引き",E224-G224-J224+S224,IF($C224="","",IF($D224="","",E224-G224-J224+$S224)))))))),"")</f>
        <v/>
      </c>
      <c r="N224" s="241"/>
      <c r="O224" s="242"/>
      <c r="P224" s="248"/>
      <c r="Q224" s="249"/>
      <c r="R224" s="249"/>
      <c r="S224" s="250"/>
      <c r="T224" s="252"/>
      <c r="U224" s="253"/>
      <c r="V224" s="214" t="str">
        <f t="shared" si="15"/>
        <v/>
      </c>
    </row>
    <row r="225" spans="1:22" ht="19.899999999999999" customHeight="1">
      <c r="A225" s="230"/>
      <c r="B225" s="231"/>
      <c r="C225" s="232"/>
      <c r="D225" s="233"/>
      <c r="E225" s="247" t="str">
        <f ca="1">IFERROR(IF(A225="１０％対象計",SUMIFS($E$9:E224,$N$9:N224,""),IF(A225="非課税・不課税取引計",SUMIFS($E$9:E224,$N$9:N224,"非・不")+P225,IF(A225="8％(軽減)対象計",SUMIFS($E$9:E224,$N$9:N224,"※")+P225,IF(AND(A225="小計",COUNTIF($A$9:A224,"小計")&lt;1),SUM($E$9:E224)+P225,IF(AND(A225="小計",COUNTIF($A$9:A224,"小計")&gt;=1),SUM(OFFSET($E$8,LARGE($V$9:V224,1)+1,0,LARGE($V$9:V225,1)-LARGE($V$9:V224,1)-1,1))+P225,IF(A225="8％対象計",SUMIFS($E$9:E224,$N$9:N224,"")+P225-SUMIFS($E$9:E224,$A$9:A224,"非課税・不課税取引計")-SUMIFS($E$9:E224,$A$9:A224,"小計")-SUMIFS($E$9:E224,$A$9:A224,"8％消費税計")-SUMIFS($E$9:E224,$A$9:A224,"8％対象計")-SUMIFS($E$9:E224,$A$9:A224,"8％(軽減)消費税計")-SUMIFS($E$9:E224,$A$9:A224,"8％(軽減)対象計"),IF(A225="8％消費税計",ROUND(SUMIFS($E$9:E224,$A$9:A224,"8％(軽減)対象計")/COUNTIF($A$9:A224,"8％(軽減)対象計")*0.08,0)+P225,IF(A225="8％消費税計",ROUND(SUMIFS($E$9:E224,$A$9:A224,"8％対象計")/COUNTIF($A$9:A224,"8％対象計")*0.08,0)+P225,IF(AND(A225="値引き",C225="",D225=""),0+P225,IF(C225="","",IF(D225="","",ROUND(C225*D225,0)+P225))))))))))),"")</f>
        <v/>
      </c>
      <c r="F225" s="235"/>
      <c r="G225" s="236" t="str">
        <f ca="1">IFERROR(IF($A225="非課税・不課税取引計",SUMIFS(G$9:G224,$N$9:$N224,"非・不")+$Q225,IF(AND(A225="小計",COUNTIF($A$9:A224,"小計")&lt;1),SUM($G$9:G224)+Q225,IF(AND(A225="小計",COUNTIF($A$9:A224,"小計")&gt;=1),SUM(OFFSET($G$8,LARGE($V$9:V224,1)+1,0,LARGE($V$9:V225,1)-LARGE($V$9:V224,1)-1,1))+Q225,IF($A225="１０％対象計",SUMIFS(G$9:G224,$N$9:$N224,"")+$Q225-SUMIFS(G$9:G224,$A$9:$A224,"非課税・不課税取引計")-SUMIFS(G$9:G224,$A$9:$A224,"小計")-SUMIFS(G$9:G224,$A$9:$A224,"１０％消費税計")-SUMIFS(G$9:G224,$A$9:$A224,"１０％対象計"),IF($A225="１０％消費税計",ROUND(SUMIFS(G$9:G224,$A$9:$A224,"１０％対象計")/COUNTIF($A$9:$A224,"１０％対象計")*0.1,0)+$Q225,IF(A225="値引き",T225,IF($C225="","",IF($D225="","",ROUND(F225*$D225,0)+$Q225)))))))),"")</f>
        <v/>
      </c>
      <c r="H225" s="237" t="str">
        <f t="shared" si="12"/>
        <v/>
      </c>
      <c r="I225" s="235"/>
      <c r="J225" s="238" t="str">
        <f ca="1">IFERROR(IF($A225="非課税・不課税取引計",SUMIFS(J$9:J224,$N$9:$N224,"非・不")+$R225,IF(AND(A225="小計",COUNTIF($A$9:A224,"小計")&lt;1),SUM($J$9:J224)+R225,IF(AND(A225="小計",COUNTIF($A$9:A224,"小計")&gt;=1),SUM(OFFSET($J$8,LARGE($V$9:V224,1)+1,0,LARGE($V$9:V225,1)-LARGE($V$9:V224,1)-1,1))+R225,IF($A225="１０％対象計",SUMIFS(J$9:J224,$N$9:$N224,"")+$R225-SUMIFS(J$9:J224,$A$9:$A224,"非課税・不課税取引計")-SUMIFS(J$9:J224,$A$9:$A224,"小計")-SUMIFS(J$9:J224,$A$9:$A224,"１０％消費税計")-SUMIFS(J$9:J224,$A$9:$A224,"１０％対象計"),IF($A225="１０％消費税計",ROUND(SUMIFS(J$9:J224,$A$9:$A224,"１０％対象計")/COUNTIF($A$9:$A224,"１０％対象計")*0.1,0)+$R225,IF(A225="値引き",U225,IF($C225="","",IF($D225="","",ROUND(I225*$D225,0)+$R225)))))))),"")</f>
        <v/>
      </c>
      <c r="K225" s="239" t="str">
        <f t="shared" si="13"/>
        <v/>
      </c>
      <c r="L225" s="240" t="str">
        <f t="shared" si="14"/>
        <v/>
      </c>
      <c r="M225" s="234" t="str">
        <f ca="1">IFERROR(IF($A225="非課税・不課税取引計",SUMIFS(M$9:M224,$N$9:$N224,"非・不")+$S225,IF(AND(A225="小計",COUNTIF($A$9:A224,"小計")&lt;1),SUM($M$9:M224)+S225,IF(AND(A225="小計",COUNTIF($A$9:A224,"小計")&gt;=1),SUM(OFFSET($M$8,LARGE($V$9:V224,1)+1,0,LARGE($V$9:V225,1)-LARGE($V$9:V224,1)-1,1))+S225,IF($A225="１０％対象計",SUMIFS(M$9:M224,$N$9:$N224,"")+$S225-SUMIFS(M$9:M224,$A$9:$A224,"非課税・不課税取引計")-SUMIFS(M$9:M224,$A$9:$A224,"小計")-SUMIFS(M$9:M224,$A$9:$A224,"１０％消費税計")-SUMIFS(M$9:M224,$A$9:$A224,"１０％対象計"),IF($A225="１０％消費税計",ROUND(SUMIFS(M$9:M224,$A$9:$A224,"１０％対象計")/COUNTIF($A$9:$A224,"１０％対象計")*0.1,0)+$S225,IF(A225="値引き",E225-G225-J225+S225,IF($C225="","",IF($D225="","",E225-G225-J225+$S225)))))))),"")</f>
        <v/>
      </c>
      <c r="N225" s="241"/>
      <c r="O225" s="242"/>
      <c r="P225" s="248"/>
      <c r="Q225" s="249"/>
      <c r="R225" s="249"/>
      <c r="S225" s="250"/>
      <c r="T225" s="252"/>
      <c r="U225" s="253"/>
      <c r="V225" s="214" t="str">
        <f t="shared" si="15"/>
        <v/>
      </c>
    </row>
    <row r="226" spans="1:22" ht="19.899999999999999" customHeight="1">
      <c r="A226" s="230"/>
      <c r="B226" s="231"/>
      <c r="C226" s="232"/>
      <c r="D226" s="233"/>
      <c r="E226" s="247" t="str">
        <f ca="1">IFERROR(IF(A226="１０％対象計",SUMIFS($E$9:E225,$N$9:N225,""),IF(A226="非課税・不課税取引計",SUMIFS($E$9:E225,$N$9:N225,"非・不")+P226,IF(A226="8％(軽減)対象計",SUMIFS($E$9:E225,$N$9:N225,"※")+P226,IF(AND(A226="小計",COUNTIF($A$9:A225,"小計")&lt;1),SUM($E$9:E225)+P226,IF(AND(A226="小計",COUNTIF($A$9:A225,"小計")&gt;=1),SUM(OFFSET($E$8,LARGE($V$9:V225,1)+1,0,LARGE($V$9:V226,1)-LARGE($V$9:V225,1)-1,1))+P226,IF(A226="8％対象計",SUMIFS($E$9:E225,$N$9:N225,"")+P226-SUMIFS($E$9:E225,$A$9:A225,"非課税・不課税取引計")-SUMIFS($E$9:E225,$A$9:A225,"小計")-SUMIFS($E$9:E225,$A$9:A225,"8％消費税計")-SUMIFS($E$9:E225,$A$9:A225,"8％対象計")-SUMIFS($E$9:E225,$A$9:A225,"8％(軽減)消費税計")-SUMIFS($E$9:E225,$A$9:A225,"8％(軽減)対象計"),IF(A226="8％消費税計",ROUND(SUMIFS($E$9:E225,$A$9:A225,"8％(軽減)対象計")/COUNTIF($A$9:A225,"8％(軽減)対象計")*0.08,0)+P226,IF(A226="8％消費税計",ROUND(SUMIFS($E$9:E225,$A$9:A225,"8％対象計")/COUNTIF($A$9:A225,"8％対象計")*0.08,0)+P226,IF(AND(A226="値引き",C226="",D226=""),0+P226,IF(C226="","",IF(D226="","",ROUND(C226*D226,0)+P226))))))))))),"")</f>
        <v/>
      </c>
      <c r="F226" s="235"/>
      <c r="G226" s="236" t="str">
        <f ca="1">IFERROR(IF($A226="非課税・不課税取引計",SUMIFS(G$9:G225,$N$9:$N225,"非・不")+$Q226,IF(AND(A226="小計",COUNTIF($A$9:A225,"小計")&lt;1),SUM($G$9:G225)+Q226,IF(AND(A226="小計",COUNTIF($A$9:A225,"小計")&gt;=1),SUM(OFFSET($G$8,LARGE($V$9:V225,1)+1,0,LARGE($V$9:V226,1)-LARGE($V$9:V225,1)-1,1))+Q226,IF($A226="１０％対象計",SUMIFS(G$9:G225,$N$9:$N225,"")+$Q226-SUMIFS(G$9:G225,$A$9:$A225,"非課税・不課税取引計")-SUMIFS(G$9:G225,$A$9:$A225,"小計")-SUMIFS(G$9:G225,$A$9:$A225,"１０％消費税計")-SUMIFS(G$9:G225,$A$9:$A225,"１０％対象計"),IF($A226="１０％消費税計",ROUND(SUMIFS(G$9:G225,$A$9:$A225,"１０％対象計")/COUNTIF($A$9:$A225,"１０％対象計")*0.1,0)+$Q226,IF(A226="値引き",T226,IF($C226="","",IF($D226="","",ROUND(F226*$D226,0)+$Q226)))))))),"")</f>
        <v/>
      </c>
      <c r="H226" s="237" t="str">
        <f t="shared" si="12"/>
        <v/>
      </c>
      <c r="I226" s="235"/>
      <c r="J226" s="238" t="str">
        <f ca="1">IFERROR(IF($A226="非課税・不課税取引計",SUMIFS(J$9:J225,$N$9:$N225,"非・不")+$R226,IF(AND(A226="小計",COUNTIF($A$9:A225,"小計")&lt;1),SUM($J$9:J225)+R226,IF(AND(A226="小計",COUNTIF($A$9:A225,"小計")&gt;=1),SUM(OFFSET($J$8,LARGE($V$9:V225,1)+1,0,LARGE($V$9:V226,1)-LARGE($V$9:V225,1)-1,1))+R226,IF($A226="１０％対象計",SUMIFS(J$9:J225,$N$9:$N225,"")+$R226-SUMIFS(J$9:J225,$A$9:$A225,"非課税・不課税取引計")-SUMIFS(J$9:J225,$A$9:$A225,"小計")-SUMIFS(J$9:J225,$A$9:$A225,"１０％消費税計")-SUMIFS(J$9:J225,$A$9:$A225,"１０％対象計"),IF($A226="１０％消費税計",ROUND(SUMIFS(J$9:J225,$A$9:$A225,"１０％対象計")/COUNTIF($A$9:$A225,"１０％対象計")*0.1,0)+$R226,IF(A226="値引き",U226,IF($C226="","",IF($D226="","",ROUND(I226*$D226,0)+$R226)))))))),"")</f>
        <v/>
      </c>
      <c r="K226" s="239" t="str">
        <f t="shared" si="13"/>
        <v/>
      </c>
      <c r="L226" s="240" t="str">
        <f t="shared" si="14"/>
        <v/>
      </c>
      <c r="M226" s="234" t="str">
        <f ca="1">IFERROR(IF($A226="非課税・不課税取引計",SUMIFS(M$9:M225,$N$9:$N225,"非・不")+$S226,IF(AND(A226="小計",COUNTIF($A$9:A225,"小計")&lt;1),SUM($M$9:M225)+S226,IF(AND(A226="小計",COUNTIF($A$9:A225,"小計")&gt;=1),SUM(OFFSET($M$8,LARGE($V$9:V225,1)+1,0,LARGE($V$9:V226,1)-LARGE($V$9:V225,1)-1,1))+S226,IF($A226="１０％対象計",SUMIFS(M$9:M225,$N$9:$N225,"")+$S226-SUMIFS(M$9:M225,$A$9:$A225,"非課税・不課税取引計")-SUMIFS(M$9:M225,$A$9:$A225,"小計")-SUMIFS(M$9:M225,$A$9:$A225,"１０％消費税計")-SUMIFS(M$9:M225,$A$9:$A225,"１０％対象計"),IF($A226="１０％消費税計",ROUND(SUMIFS(M$9:M225,$A$9:$A225,"１０％対象計")/COUNTIF($A$9:$A225,"１０％対象計")*0.1,0)+$S226,IF(A226="値引き",E226-G226-J226+S226,IF($C226="","",IF($D226="","",E226-G226-J226+$S226)))))))),"")</f>
        <v/>
      </c>
      <c r="N226" s="241"/>
      <c r="O226" s="242"/>
      <c r="P226" s="248"/>
      <c r="Q226" s="249"/>
      <c r="R226" s="249"/>
      <c r="S226" s="250"/>
      <c r="T226" s="252"/>
      <c r="U226" s="253"/>
      <c r="V226" s="214" t="str">
        <f t="shared" si="15"/>
        <v/>
      </c>
    </row>
    <row r="227" spans="1:22" ht="19.899999999999999" customHeight="1">
      <c r="A227" s="230"/>
      <c r="B227" s="231"/>
      <c r="C227" s="232"/>
      <c r="D227" s="233"/>
      <c r="E227" s="247" t="str">
        <f ca="1">IFERROR(IF(A227="１０％対象計",SUMIFS($E$9:E226,$N$9:N226,""),IF(A227="非課税・不課税取引計",SUMIFS($E$9:E226,$N$9:N226,"非・不")+P227,IF(A227="8％(軽減)対象計",SUMIFS($E$9:E226,$N$9:N226,"※")+P227,IF(AND(A227="小計",COUNTIF($A$9:A226,"小計")&lt;1),SUM($E$9:E226)+P227,IF(AND(A227="小計",COUNTIF($A$9:A226,"小計")&gt;=1),SUM(OFFSET($E$8,LARGE($V$9:V226,1)+1,0,LARGE($V$9:V227,1)-LARGE($V$9:V226,1)-1,1))+P227,IF(A227="8％対象計",SUMIFS($E$9:E226,$N$9:N226,"")+P227-SUMIFS($E$9:E226,$A$9:A226,"非課税・不課税取引計")-SUMIFS($E$9:E226,$A$9:A226,"小計")-SUMIFS($E$9:E226,$A$9:A226,"8％消費税計")-SUMIFS($E$9:E226,$A$9:A226,"8％対象計")-SUMIFS($E$9:E226,$A$9:A226,"8％(軽減)消費税計")-SUMIFS($E$9:E226,$A$9:A226,"8％(軽減)対象計"),IF(A227="8％消費税計",ROUND(SUMIFS($E$9:E226,$A$9:A226,"8％(軽減)対象計")/COUNTIF($A$9:A226,"8％(軽減)対象計")*0.08,0)+P227,IF(A227="8％消費税計",ROUND(SUMIFS($E$9:E226,$A$9:A226,"8％対象計")/COUNTIF($A$9:A226,"8％対象計")*0.08,0)+P227,IF(AND(A227="値引き",C227="",D227=""),0+P227,IF(C227="","",IF(D227="","",ROUND(C227*D227,0)+P227))))))))))),"")</f>
        <v/>
      </c>
      <c r="F227" s="235"/>
      <c r="G227" s="236" t="str">
        <f ca="1">IFERROR(IF($A227="非課税・不課税取引計",SUMIFS(G$9:G226,$N$9:$N226,"非・不")+$Q227,IF(AND(A227="小計",COUNTIF($A$9:A226,"小計")&lt;1),SUM($G$9:G226)+Q227,IF(AND(A227="小計",COUNTIF($A$9:A226,"小計")&gt;=1),SUM(OFFSET($G$8,LARGE($V$9:V226,1)+1,0,LARGE($V$9:V227,1)-LARGE($V$9:V226,1)-1,1))+Q227,IF($A227="１０％対象計",SUMIFS(G$9:G226,$N$9:$N226,"")+$Q227-SUMIFS(G$9:G226,$A$9:$A226,"非課税・不課税取引計")-SUMIFS(G$9:G226,$A$9:$A226,"小計")-SUMIFS(G$9:G226,$A$9:$A226,"１０％消費税計")-SUMIFS(G$9:G226,$A$9:$A226,"１０％対象計"),IF($A227="１０％消費税計",ROUND(SUMIFS(G$9:G226,$A$9:$A226,"１０％対象計")/COUNTIF($A$9:$A226,"１０％対象計")*0.1,0)+$Q227,IF(A227="値引き",T227,IF($C227="","",IF($D227="","",ROUND(F227*$D227,0)+$Q227)))))))),"")</f>
        <v/>
      </c>
      <c r="H227" s="237" t="str">
        <f t="shared" si="12"/>
        <v/>
      </c>
      <c r="I227" s="235"/>
      <c r="J227" s="238" t="str">
        <f ca="1">IFERROR(IF($A227="非課税・不課税取引計",SUMIFS(J$9:J226,$N$9:$N226,"非・不")+$R227,IF(AND(A227="小計",COUNTIF($A$9:A226,"小計")&lt;1),SUM($J$9:J226)+R227,IF(AND(A227="小計",COUNTIF($A$9:A226,"小計")&gt;=1),SUM(OFFSET($J$8,LARGE($V$9:V226,1)+1,0,LARGE($V$9:V227,1)-LARGE($V$9:V226,1)-1,1))+R227,IF($A227="１０％対象計",SUMIFS(J$9:J226,$N$9:$N226,"")+$R227-SUMIFS(J$9:J226,$A$9:$A226,"非課税・不課税取引計")-SUMIFS(J$9:J226,$A$9:$A226,"小計")-SUMIFS(J$9:J226,$A$9:$A226,"１０％消費税計")-SUMIFS(J$9:J226,$A$9:$A226,"１０％対象計"),IF($A227="１０％消費税計",ROUND(SUMIFS(J$9:J226,$A$9:$A226,"１０％対象計")/COUNTIF($A$9:$A226,"１０％対象計")*0.1,0)+$R227,IF(A227="値引き",U227,IF($C227="","",IF($D227="","",ROUND(I227*$D227,0)+$R227)))))))),"")</f>
        <v/>
      </c>
      <c r="K227" s="239" t="str">
        <f t="shared" si="13"/>
        <v/>
      </c>
      <c r="L227" s="240" t="str">
        <f t="shared" si="14"/>
        <v/>
      </c>
      <c r="M227" s="234" t="str">
        <f ca="1">IFERROR(IF($A227="非課税・不課税取引計",SUMIFS(M$9:M226,$N$9:$N226,"非・不")+$S227,IF(AND(A227="小計",COUNTIF($A$9:A226,"小計")&lt;1),SUM($M$9:M226)+S227,IF(AND(A227="小計",COUNTIF($A$9:A226,"小計")&gt;=1),SUM(OFFSET($M$8,LARGE($V$9:V226,1)+1,0,LARGE($V$9:V227,1)-LARGE($V$9:V226,1)-1,1))+S227,IF($A227="１０％対象計",SUMIFS(M$9:M226,$N$9:$N226,"")+$S227-SUMIFS(M$9:M226,$A$9:$A226,"非課税・不課税取引計")-SUMIFS(M$9:M226,$A$9:$A226,"小計")-SUMIFS(M$9:M226,$A$9:$A226,"１０％消費税計")-SUMIFS(M$9:M226,$A$9:$A226,"１０％対象計"),IF($A227="１０％消費税計",ROUND(SUMIFS(M$9:M226,$A$9:$A226,"１０％対象計")/COUNTIF($A$9:$A226,"１０％対象計")*0.1,0)+$S227,IF(A227="値引き",E227-G227-J227+S227,IF($C227="","",IF($D227="","",E227-G227-J227+$S227)))))))),"")</f>
        <v/>
      </c>
      <c r="N227" s="241"/>
      <c r="O227" s="242"/>
      <c r="P227" s="248"/>
      <c r="Q227" s="249"/>
      <c r="R227" s="249"/>
      <c r="S227" s="250"/>
      <c r="T227" s="252"/>
      <c r="U227" s="253"/>
      <c r="V227" s="214" t="str">
        <f t="shared" si="15"/>
        <v/>
      </c>
    </row>
    <row r="228" spans="1:22" ht="19.899999999999999" customHeight="1">
      <c r="A228" s="230"/>
      <c r="B228" s="231"/>
      <c r="C228" s="232"/>
      <c r="D228" s="233"/>
      <c r="E228" s="247" t="str">
        <f ca="1">IFERROR(IF(A228="１０％対象計",SUMIFS($E$9:E227,$N$9:N227,""),IF(A228="非課税・不課税取引計",SUMIFS($E$9:E227,$N$9:N227,"非・不")+P228,IF(A228="8％(軽減)対象計",SUMIFS($E$9:E227,$N$9:N227,"※")+P228,IF(AND(A228="小計",COUNTIF($A$9:A227,"小計")&lt;1),SUM($E$9:E227)+P228,IF(AND(A228="小計",COUNTIF($A$9:A227,"小計")&gt;=1),SUM(OFFSET($E$8,LARGE($V$9:V227,1)+1,0,LARGE($V$9:V228,1)-LARGE($V$9:V227,1)-1,1))+P228,IF(A228="8％対象計",SUMIFS($E$9:E227,$N$9:N227,"")+P228-SUMIFS($E$9:E227,$A$9:A227,"非課税・不課税取引計")-SUMIFS($E$9:E227,$A$9:A227,"小計")-SUMIFS($E$9:E227,$A$9:A227,"8％消費税計")-SUMIFS($E$9:E227,$A$9:A227,"8％対象計")-SUMIFS($E$9:E227,$A$9:A227,"8％(軽減)消費税計")-SUMIFS($E$9:E227,$A$9:A227,"8％(軽減)対象計"),IF(A228="8％消費税計",ROUND(SUMIFS($E$9:E227,$A$9:A227,"8％(軽減)対象計")/COUNTIF($A$9:A227,"8％(軽減)対象計")*0.08,0)+P228,IF(A228="8％消費税計",ROUND(SUMIFS($E$9:E227,$A$9:A227,"8％対象計")/COUNTIF($A$9:A227,"8％対象計")*0.08,0)+P228,IF(AND(A228="値引き",C228="",D228=""),0+P228,IF(C228="","",IF(D228="","",ROUND(C228*D228,0)+P228))))))))))),"")</f>
        <v/>
      </c>
      <c r="F228" s="235"/>
      <c r="G228" s="236" t="str">
        <f ca="1">IFERROR(IF($A228="非課税・不課税取引計",SUMIFS(G$9:G227,$N$9:$N227,"非・不")+$Q228,IF(AND(A228="小計",COUNTIF($A$9:A227,"小計")&lt;1),SUM($G$9:G227)+Q228,IF(AND(A228="小計",COUNTIF($A$9:A227,"小計")&gt;=1),SUM(OFFSET($G$8,LARGE($V$9:V227,1)+1,0,LARGE($V$9:V228,1)-LARGE($V$9:V227,1)-1,1))+Q228,IF($A228="１０％対象計",SUMIFS(G$9:G227,$N$9:$N227,"")+$Q228-SUMIFS(G$9:G227,$A$9:$A227,"非課税・不課税取引計")-SUMIFS(G$9:G227,$A$9:$A227,"小計")-SUMIFS(G$9:G227,$A$9:$A227,"１０％消費税計")-SUMIFS(G$9:G227,$A$9:$A227,"１０％対象計"),IF($A228="１０％消費税計",ROUND(SUMIFS(G$9:G227,$A$9:$A227,"１０％対象計")/COUNTIF($A$9:$A227,"１０％対象計")*0.1,0)+$Q228,IF(A228="値引き",T228,IF($C228="","",IF($D228="","",ROUND(F228*$D228,0)+$Q228)))))))),"")</f>
        <v/>
      </c>
      <c r="H228" s="237" t="str">
        <f t="shared" si="12"/>
        <v/>
      </c>
      <c r="I228" s="235"/>
      <c r="J228" s="238" t="str">
        <f ca="1">IFERROR(IF($A228="非課税・不課税取引計",SUMIFS(J$9:J227,$N$9:$N227,"非・不")+$R228,IF(AND(A228="小計",COUNTIF($A$9:A227,"小計")&lt;1),SUM($J$9:J227)+R228,IF(AND(A228="小計",COUNTIF($A$9:A227,"小計")&gt;=1),SUM(OFFSET($J$8,LARGE($V$9:V227,1)+1,0,LARGE($V$9:V228,1)-LARGE($V$9:V227,1)-1,1))+R228,IF($A228="１０％対象計",SUMIFS(J$9:J227,$N$9:$N227,"")+$R228-SUMIFS(J$9:J227,$A$9:$A227,"非課税・不課税取引計")-SUMIFS(J$9:J227,$A$9:$A227,"小計")-SUMIFS(J$9:J227,$A$9:$A227,"１０％消費税計")-SUMIFS(J$9:J227,$A$9:$A227,"１０％対象計"),IF($A228="１０％消費税計",ROUND(SUMIFS(J$9:J227,$A$9:$A227,"１０％対象計")/COUNTIF($A$9:$A227,"１０％対象計")*0.1,0)+$R228,IF(A228="値引き",U228,IF($C228="","",IF($D228="","",ROUND(I228*$D228,0)+$R228)))))))),"")</f>
        <v/>
      </c>
      <c r="K228" s="239" t="str">
        <f t="shared" si="13"/>
        <v/>
      </c>
      <c r="L228" s="240" t="str">
        <f t="shared" si="14"/>
        <v/>
      </c>
      <c r="M228" s="234" t="str">
        <f ca="1">IFERROR(IF($A228="非課税・不課税取引計",SUMIFS(M$9:M227,$N$9:$N227,"非・不")+$S228,IF(AND(A228="小計",COUNTIF($A$9:A227,"小計")&lt;1),SUM($M$9:M227)+S228,IF(AND(A228="小計",COUNTIF($A$9:A227,"小計")&gt;=1),SUM(OFFSET($M$8,LARGE($V$9:V227,1)+1,0,LARGE($V$9:V228,1)-LARGE($V$9:V227,1)-1,1))+S228,IF($A228="１０％対象計",SUMIFS(M$9:M227,$N$9:$N227,"")+$S228-SUMIFS(M$9:M227,$A$9:$A227,"非課税・不課税取引計")-SUMIFS(M$9:M227,$A$9:$A227,"小計")-SUMIFS(M$9:M227,$A$9:$A227,"１０％消費税計")-SUMIFS(M$9:M227,$A$9:$A227,"１０％対象計"),IF($A228="１０％消費税計",ROUND(SUMIFS(M$9:M227,$A$9:$A227,"１０％対象計")/COUNTIF($A$9:$A227,"１０％対象計")*0.1,0)+$S228,IF(A228="値引き",E228-G228-J228+S228,IF($C228="","",IF($D228="","",E228-G228-J228+$S228)))))))),"")</f>
        <v/>
      </c>
      <c r="N228" s="241"/>
      <c r="O228" s="242"/>
      <c r="P228" s="248"/>
      <c r="Q228" s="249"/>
      <c r="R228" s="249"/>
      <c r="S228" s="250"/>
      <c r="T228" s="252"/>
      <c r="U228" s="253"/>
      <c r="V228" s="214" t="str">
        <f>IF(A228="小計",ROW(A228)-6,"")</f>
        <v/>
      </c>
    </row>
    <row r="229" spans="1:22" ht="19.5" customHeight="1">
      <c r="A229" s="230"/>
      <c r="B229" s="231"/>
      <c r="C229" s="232"/>
      <c r="D229" s="233"/>
      <c r="E229" s="247" t="str">
        <f ca="1">IFERROR(IF(A229="１０％対象計",SUMIFS($E$9:E228,$N$9:N228,""),IF(A229="非課税・不課税取引計",SUMIFS($E$9:E228,$N$9:N228,"非・不")+P229,IF(A229="8％(軽減)対象計",SUMIFS($E$9:E228,$N$9:N228,"※")+P229,IF(AND(A229="小計",COUNTIF($A$9:A228,"小計")&lt;1),SUM($E$9:E228)+P229,IF(AND(A229="小計",COUNTIF($A$9:A228,"小計")&gt;=1),SUM(OFFSET($E$8,LARGE($V$9:V228,1)+1,0,LARGE($V$9:V229,1)-LARGE($V$9:V228,1)-1,1))+P229,IF(A229="8％対象計",SUMIFS($E$9:E228,$N$9:N228,"")+P229-SUMIFS($E$9:E228,$A$9:A228,"非課税・不課税取引計")-SUMIFS($E$9:E228,$A$9:A228,"小計")-SUMIFS($E$9:E228,$A$9:A228,"8％消費税計")-SUMIFS($E$9:E228,$A$9:A228,"8％対象計")-SUMIFS($E$9:E228,$A$9:A228,"8％(軽減)消費税計")-SUMIFS($E$9:E228,$A$9:A228,"8％(軽減)対象計"),IF(A229="8％消費税計",ROUND(SUMIFS($E$9:E228,$A$9:A228,"8％(軽減)対象計")/COUNTIF($A$9:A228,"8％(軽減)対象計")*0.08,0)+P229,IF(A229="8％消費税計",ROUND(SUMIFS($E$9:E228,$A$9:A228,"8％対象計")/COUNTIF($A$9:A228,"8％対象計")*0.08,0)+P229,IF(AND(A229="値引き",C229="",D229=""),0+P229,IF(C229="","",IF(D229="","",ROUND(C229*D229,0)+P229))))))))))),"")</f>
        <v/>
      </c>
      <c r="F229" s="235"/>
      <c r="G229" s="236" t="str">
        <f ca="1">IFERROR(IF($A229="非課税・不課税取引計",SUMIFS(G$9:G228,$N$9:$N228,"非・不")+$Q229,IF(AND(A229="小計",COUNTIF($A$9:A228,"小計")&lt;1),SUM($G$9:G228)+Q229,IF(AND(A229="小計",COUNTIF($A$9:A228,"小計")&gt;=1),SUM(OFFSET($G$8,LARGE($V$9:V228,1)+1,0,LARGE($V$9:V229,1)-LARGE($V$9:V228,1)-1,1))+Q229,IF($A229="１０％対象計",SUMIFS(G$9:G228,$N$9:$N228,"")+$Q229-SUMIFS(G$9:G228,$A$9:$A228,"非課税・不課税取引計")-SUMIFS(G$9:G228,$A$9:$A228,"小計")-SUMIFS(G$9:G228,$A$9:$A228,"１０％消費税計")-SUMIFS(G$9:G228,$A$9:$A228,"１０％対象計"),IF($A229="１０％消費税計",ROUND(SUMIFS(G$9:G228,$A$9:$A228,"１０％対象計")/COUNTIF($A$9:$A228,"１０％対象計")*0.1,0)+$Q229,IF(A229="値引き",T229,IF($C229="","",IF($D229="","",ROUND(F229*$D229,0)+$Q229)))))))),"")</f>
        <v/>
      </c>
      <c r="H229" s="237" t="str">
        <f t="shared" si="12"/>
        <v/>
      </c>
      <c r="I229" s="235"/>
      <c r="J229" s="238" t="str">
        <f ca="1">IFERROR(IF($A229="非課税・不課税取引計",SUMIFS(J$9:J228,$N$9:$N228,"非・不")+$R229,IF(AND(A229="小計",COUNTIF($A$9:A228,"小計")&lt;1),SUM($J$9:J228)+R229,IF(AND(A229="小計",COUNTIF($A$9:A228,"小計")&gt;=1),SUM(OFFSET($J$8,LARGE($V$9:V228,1)+1,0,LARGE($V$9:V229,1)-LARGE($V$9:V228,1)-1,1))+R229,IF($A229="１０％対象計",SUMIFS(J$9:J228,$N$9:$N228,"")+$R229-SUMIFS(J$9:J228,$A$9:$A228,"非課税・不課税取引計")-SUMIFS(J$9:J228,$A$9:$A228,"小計")-SUMIFS(J$9:J228,$A$9:$A228,"１０％消費税計")-SUMIFS(J$9:J228,$A$9:$A228,"１０％対象計"),IF($A229="１０％消費税計",ROUND(SUMIFS(J$9:J228,$A$9:$A228,"１０％対象計")/COUNTIF($A$9:$A228,"１０％対象計")*0.1,0)+$R229,IF(A229="値引き",U229,IF($C229="","",IF($D229="","",ROUND(I229*$D229,0)+$R229)))))))),"")</f>
        <v/>
      </c>
      <c r="K229" s="239" t="str">
        <f t="shared" si="13"/>
        <v/>
      </c>
      <c r="L229" s="240" t="str">
        <f t="shared" si="14"/>
        <v/>
      </c>
      <c r="M229" s="234" t="str">
        <f ca="1">IFERROR(IF($A229="非課税・不課税取引計",SUMIFS(M$9:M228,$N$9:$N228,"非・不")+$S229,IF(AND(A229="小計",COUNTIF($A$9:A228,"小計")&lt;1),SUM($M$9:M228)+S229,IF(AND(A229="小計",COUNTIF($A$9:A228,"小計")&gt;=1),SUM(OFFSET($M$8,LARGE($V$9:V228,1)+1,0,LARGE($V$9:V229,1)-LARGE($V$9:V228,1)-1,1))+S229,IF($A229="１０％対象計",SUMIFS(M$9:M228,$N$9:$N228,"")+$S229-SUMIFS(M$9:M228,$A$9:$A228,"非課税・不課税取引計")-SUMIFS(M$9:M228,$A$9:$A228,"小計")-SUMIFS(M$9:M228,$A$9:$A228,"１０％消費税計")-SUMIFS(M$9:M228,$A$9:$A228,"１０％対象計"),IF($A229="１０％消費税計",ROUND(SUMIFS(M$9:M228,$A$9:$A228,"１０％対象計")/COUNTIF($A$9:$A228,"１０％対象計")*0.1,0)+$S229,IF(A229="値引き",E229-G229-J229+S229,IF($C229="","",IF($D229="","",E229-G229-J229+$S229)))))))),"")</f>
        <v/>
      </c>
      <c r="N229" s="241"/>
      <c r="O229" s="242"/>
      <c r="P229" s="248"/>
      <c r="Q229" s="249"/>
      <c r="R229" s="249"/>
      <c r="S229" s="250"/>
      <c r="T229" s="252"/>
      <c r="U229" s="253"/>
      <c r="V229" s="214" t="str">
        <f t="shared" ref="V229:V233" si="16">IF(A229="小計",ROW(A229)-6,"")</f>
        <v/>
      </c>
    </row>
    <row r="230" spans="1:22" ht="19.5" customHeight="1">
      <c r="A230" s="230"/>
      <c r="B230" s="231"/>
      <c r="C230" s="232"/>
      <c r="D230" s="233"/>
      <c r="E230" s="247" t="str">
        <f ca="1">IFERROR(IF(A230="１０％対象計",SUMIFS($E$9:E229,$N$9:N229,""),IF(A230="非課税・不課税取引計",SUMIFS($E$9:E229,$N$9:N229,"非・不")+P230,IF(A230="8％(軽減)対象計",SUMIFS($E$9:E229,$N$9:N229,"※")+P230,IF(AND(A230="小計",COUNTIF($A$9:A229,"小計")&lt;1),SUM($E$9:E229)+P230,IF(AND(A230="小計",COUNTIF($A$9:A229,"小計")&gt;=1),SUM(OFFSET($E$8,LARGE($V$9:V229,1)+1,0,LARGE($V$9:V230,1)-LARGE($V$9:V229,1)-1,1))+P230,IF(A230="8％対象計",SUMIFS($E$9:E229,$N$9:N229,"")+P230-SUMIFS($E$9:E229,$A$9:A229,"非課税・不課税取引計")-SUMIFS($E$9:E229,$A$9:A229,"小計")-SUMIFS($E$9:E229,$A$9:A229,"8％消費税計")-SUMIFS($E$9:E229,$A$9:A229,"8％対象計")-SUMIFS($E$9:E229,$A$9:A229,"8％(軽減)消費税計")-SUMIFS($E$9:E229,$A$9:A229,"8％(軽減)対象計"),IF(A230="8％消費税計",ROUND(SUMIFS($E$9:E229,$A$9:A229,"8％(軽減)対象計")/COUNTIF($A$9:A229,"8％(軽減)対象計")*0.08,0)+P230,IF(A230="8％消費税計",ROUND(SUMIFS($E$9:E229,$A$9:A229,"8％対象計")/COUNTIF($A$9:A229,"8％対象計")*0.08,0)+P230,IF(AND(A230="値引き",C230="",D230=""),0+P230,IF(C230="","",IF(D230="","",ROUND(C230*D230,0)+P230))))))))))),"")</f>
        <v/>
      </c>
      <c r="F230" s="235"/>
      <c r="G230" s="236" t="str">
        <f ca="1">IFERROR(IF($A230="非課税・不課税取引計",SUMIFS(G$9:G229,$N$9:$N229,"非・不")+$Q230,IF(AND(A230="小計",COUNTIF($A$9:A229,"小計")&lt;1),SUM($G$9:G229)+Q230,IF(AND(A230="小計",COUNTIF($A$9:A229,"小計")&gt;=1),SUM(OFFSET($G$8,LARGE($V$9:V229,1)+1,0,LARGE($V$9:V230,1)-LARGE($V$9:V229,1)-1,1))+Q230,IF($A230="１０％対象計",SUMIFS(G$9:G229,$N$9:$N229,"")+$Q230-SUMIFS(G$9:G229,$A$9:$A229,"非課税・不課税取引計")-SUMIFS(G$9:G229,$A$9:$A229,"小計")-SUMIFS(G$9:G229,$A$9:$A229,"１０％消費税計")-SUMIFS(G$9:G229,$A$9:$A229,"１０％対象計"),IF($A230="１０％消費税計",ROUND(SUMIFS(G$9:G229,$A$9:$A229,"１０％対象計")/COUNTIF($A$9:$A229,"１０％対象計")*0.1,0)+$Q230,IF(A230="値引き",T230,IF($C230="","",IF($D230="","",ROUND(F230*$D230,0)+$Q230)))))))),"")</f>
        <v/>
      </c>
      <c r="H230" s="237" t="str">
        <f t="shared" si="12"/>
        <v/>
      </c>
      <c r="I230" s="235"/>
      <c r="J230" s="238" t="str">
        <f ca="1">IFERROR(IF($A230="非課税・不課税取引計",SUMIFS(J$9:J229,$N$9:$N229,"非・不")+$R230,IF(AND(A230="小計",COUNTIF($A$9:A229,"小計")&lt;1),SUM($J$9:J229)+R230,IF(AND(A230="小計",COUNTIF($A$9:A229,"小計")&gt;=1),SUM(OFFSET($J$8,LARGE($V$9:V229,1)+1,0,LARGE($V$9:V230,1)-LARGE($V$9:V229,1)-1,1))+R230,IF($A230="１０％対象計",SUMIFS(J$9:J229,$N$9:$N229,"")+$R230-SUMIFS(J$9:J229,$A$9:$A229,"非課税・不課税取引計")-SUMIFS(J$9:J229,$A$9:$A229,"小計")-SUMIFS(J$9:J229,$A$9:$A229,"１０％消費税計")-SUMIFS(J$9:J229,$A$9:$A229,"１０％対象計"),IF($A230="１０％消費税計",ROUND(SUMIFS(J$9:J229,$A$9:$A229,"１０％対象計")/COUNTIF($A$9:$A229,"１０％対象計")*0.1,0)+$R230,IF(A230="値引き",U230,IF($C230="","",IF($D230="","",ROUND(I230*$D230,0)+$R230)))))))),"")</f>
        <v/>
      </c>
      <c r="K230" s="239" t="str">
        <f t="shared" si="13"/>
        <v/>
      </c>
      <c r="L230" s="240" t="str">
        <f t="shared" si="14"/>
        <v/>
      </c>
      <c r="M230" s="234" t="str">
        <f ca="1">IFERROR(IF($A230="非課税・不課税取引計",SUMIFS(M$9:M229,$N$9:$N229,"非・不")+$S230,IF(AND(A230="小計",COUNTIF($A$9:A229,"小計")&lt;1),SUM($M$9:M229)+S230,IF(AND(A230="小計",COUNTIF($A$9:A229,"小計")&gt;=1),SUM(OFFSET($M$8,LARGE($V$9:V229,1)+1,0,LARGE($V$9:V230,1)-LARGE($V$9:V229,1)-1,1))+S230,IF($A230="１０％対象計",SUMIFS(M$9:M229,$N$9:$N229,"")+$S230-SUMIFS(M$9:M229,$A$9:$A229,"非課税・不課税取引計")-SUMIFS(M$9:M229,$A$9:$A229,"小計")-SUMIFS(M$9:M229,$A$9:$A229,"１０％消費税計")-SUMIFS(M$9:M229,$A$9:$A229,"１０％対象計"),IF($A230="１０％消費税計",ROUND(SUMIFS(M$9:M229,$A$9:$A229,"１０％対象計")/COUNTIF($A$9:$A229,"１０％対象計")*0.1,0)+$S230,IF(A230="値引き",E230-G230-J230+S230,IF($C230="","",IF($D230="","",E230-G230-J230+$S230)))))))),"")</f>
        <v/>
      </c>
      <c r="N230" s="241"/>
      <c r="O230" s="242"/>
      <c r="P230" s="248"/>
      <c r="Q230" s="249"/>
      <c r="R230" s="249"/>
      <c r="S230" s="250"/>
      <c r="T230" s="252"/>
      <c r="U230" s="253"/>
      <c r="V230" s="214" t="str">
        <f t="shared" si="16"/>
        <v/>
      </c>
    </row>
    <row r="231" spans="1:22" ht="19.5" customHeight="1">
      <c r="A231" s="230"/>
      <c r="B231" s="231"/>
      <c r="C231" s="232"/>
      <c r="D231" s="233"/>
      <c r="E231" s="247" t="str">
        <f ca="1">IFERROR(IF(A231="１０％対象計",SUMIFS($E$9:E230,$N$9:N230,""),IF(A231="非課税・不課税取引計",SUMIFS($E$9:E230,$N$9:N230,"非・不")+P231,IF(A231="8％(軽減)対象計",SUMIFS($E$9:E230,$N$9:N230,"※")+P231,IF(AND(A231="小計",COUNTIF($A$9:A230,"小計")&lt;1),SUM($E$9:E230)+P231,IF(AND(A231="小計",COUNTIF($A$9:A230,"小計")&gt;=1),SUM(OFFSET($E$8,LARGE($V$9:V230,1)+1,0,LARGE($V$9:V231,1)-LARGE($V$9:V230,1)-1,1))+P231,IF(A231="8％対象計",SUMIFS($E$9:E230,$N$9:N230,"")+P231-SUMIFS($E$9:E230,$A$9:A230,"非課税・不課税取引計")-SUMIFS($E$9:E230,$A$9:A230,"小計")-SUMIFS($E$9:E230,$A$9:A230,"8％消費税計")-SUMIFS($E$9:E230,$A$9:A230,"8％対象計")-SUMIFS($E$9:E230,$A$9:A230,"8％(軽減)消費税計")-SUMIFS($E$9:E230,$A$9:A230,"8％(軽減)対象計"),IF(A231="8％消費税計",ROUND(SUMIFS($E$9:E230,$A$9:A230,"8％(軽減)対象計")/COUNTIF($A$9:A230,"8％(軽減)対象計")*0.08,0)+P231,IF(A231="8％消費税計",ROUND(SUMIFS($E$9:E230,$A$9:A230,"8％対象計")/COUNTIF($A$9:A230,"8％対象計")*0.08,0)+P231,IF(AND(A231="値引き",C231="",D231=""),0+P231,IF(C231="","",IF(D231="","",ROUND(C231*D231,0)+P231))))))))))),"")</f>
        <v/>
      </c>
      <c r="F231" s="235"/>
      <c r="G231" s="236" t="str">
        <f ca="1">IFERROR(IF($A231="非課税・不課税取引計",SUMIFS(G$9:G230,$N$9:$N230,"非・不")+$Q231,IF(AND(A231="小計",COUNTIF($A$9:A230,"小計")&lt;1),SUM($G$9:G230)+Q231,IF(AND(A231="小計",COUNTIF($A$9:A230,"小計")&gt;=1),SUM(OFFSET($G$8,LARGE($V$9:V230,1)+1,0,LARGE($V$9:V231,1)-LARGE($V$9:V230,1)-1,1))+Q231,IF($A231="１０％対象計",SUMIFS(G$9:G230,$N$9:$N230,"")+$Q231-SUMIFS(G$9:G230,$A$9:$A230,"非課税・不課税取引計")-SUMIFS(G$9:G230,$A$9:$A230,"小計")-SUMIFS(G$9:G230,$A$9:$A230,"１０％消費税計")-SUMIFS(G$9:G230,$A$9:$A230,"１０％対象計"),IF($A231="１０％消費税計",ROUND(SUMIFS(G$9:G230,$A$9:$A230,"１０％対象計")/COUNTIF($A$9:$A230,"１０％対象計")*0.1,0)+$Q231,IF(A231="値引き",T231,IF($C231="","",IF($D231="","",ROUND(F231*$D231,0)+$Q231)))))))),"")</f>
        <v/>
      </c>
      <c r="H231" s="237" t="str">
        <f t="shared" si="12"/>
        <v/>
      </c>
      <c r="I231" s="235"/>
      <c r="J231" s="238" t="str">
        <f ca="1">IFERROR(IF($A231="非課税・不課税取引計",SUMIFS(J$9:J230,$N$9:$N230,"非・不")+$R231,IF(AND(A231="小計",COUNTIF($A$9:A230,"小計")&lt;1),SUM($J$9:J230)+R231,IF(AND(A231="小計",COUNTIF($A$9:A230,"小計")&gt;=1),SUM(OFFSET($J$8,LARGE($V$9:V230,1)+1,0,LARGE($V$9:V231,1)-LARGE($V$9:V230,1)-1,1))+R231,IF($A231="１０％対象計",SUMIFS(J$9:J230,$N$9:$N230,"")+$R231-SUMIFS(J$9:J230,$A$9:$A230,"非課税・不課税取引計")-SUMIFS(J$9:J230,$A$9:$A230,"小計")-SUMIFS(J$9:J230,$A$9:$A230,"１０％消費税計")-SUMIFS(J$9:J230,$A$9:$A230,"１０％対象計"),IF($A231="１０％消費税計",ROUND(SUMIFS(J$9:J230,$A$9:$A230,"１０％対象計")/COUNTIF($A$9:$A230,"１０％対象計")*0.1,0)+$R231,IF(A231="値引き",U231,IF($C231="","",IF($D231="","",ROUND(I231*$D231,0)+$R231)))))))),"")</f>
        <v/>
      </c>
      <c r="K231" s="239" t="str">
        <f t="shared" si="13"/>
        <v/>
      </c>
      <c r="L231" s="240" t="str">
        <f t="shared" si="14"/>
        <v/>
      </c>
      <c r="M231" s="234" t="str">
        <f ca="1">IFERROR(IF($A231="非課税・不課税取引計",SUMIFS(M$9:M230,$N$9:$N230,"非・不")+$S231,IF(AND(A231="小計",COUNTIF($A$9:A230,"小計")&lt;1),SUM($M$9:M230)+S231,IF(AND(A231="小計",COUNTIF($A$9:A230,"小計")&gt;=1),SUM(OFFSET($M$8,LARGE($V$9:V230,1)+1,0,LARGE($V$9:V231,1)-LARGE($V$9:V230,1)-1,1))+S231,IF($A231="１０％対象計",SUMIFS(M$9:M230,$N$9:$N230,"")+$S231-SUMIFS(M$9:M230,$A$9:$A230,"非課税・不課税取引計")-SUMIFS(M$9:M230,$A$9:$A230,"小計")-SUMIFS(M$9:M230,$A$9:$A230,"１０％消費税計")-SUMIFS(M$9:M230,$A$9:$A230,"１０％対象計"),IF($A231="１０％消費税計",ROUND(SUMIFS(M$9:M230,$A$9:$A230,"１０％対象計")/COUNTIF($A$9:$A230,"１０％対象計")*0.1,0)+$S231,IF(A231="値引き",E231-G231-J231+S231,IF($C231="","",IF($D231="","",E231-G231-J231+$S231)))))))),"")</f>
        <v/>
      </c>
      <c r="N231" s="241"/>
      <c r="O231" s="242"/>
      <c r="P231" s="248"/>
      <c r="Q231" s="249"/>
      <c r="R231" s="249"/>
      <c r="S231" s="250"/>
      <c r="T231" s="252"/>
      <c r="U231" s="253"/>
      <c r="V231" s="214" t="str">
        <f t="shared" si="16"/>
        <v/>
      </c>
    </row>
    <row r="232" spans="1:22" ht="19.5" customHeight="1">
      <c r="A232" s="230"/>
      <c r="B232" s="231"/>
      <c r="C232" s="232"/>
      <c r="D232" s="233"/>
      <c r="E232" s="247" t="str">
        <f ca="1">IFERROR(IF(A232="１０％対象計",SUMIFS($E$9:E231,$N$9:N231,""),IF(A232="非課税・不課税取引計",SUMIFS($E$9:E231,$N$9:N231,"非・不")+P232,IF(A232="8％(軽減)対象計",SUMIFS($E$9:E231,$N$9:N231,"※")+P232,IF(AND(A232="小計",COUNTIF($A$9:A231,"小計")&lt;1),SUM($E$9:E231)+P232,IF(AND(A232="小計",COUNTIF($A$9:A231,"小計")&gt;=1),SUM(OFFSET($E$8,LARGE($V$9:V231,1)+1,0,LARGE($V$9:V232,1)-LARGE($V$9:V231,1)-1,1))+P232,IF(A232="8％対象計",SUMIFS($E$9:E231,$N$9:N231,"")+P232-SUMIFS($E$9:E231,$A$9:A231,"非課税・不課税取引計")-SUMIFS($E$9:E231,$A$9:A231,"小計")-SUMIFS($E$9:E231,$A$9:A231,"8％消費税計")-SUMIFS($E$9:E231,$A$9:A231,"8％対象計")-SUMIFS($E$9:E231,$A$9:A231,"8％(軽減)消費税計")-SUMIFS($E$9:E231,$A$9:A231,"8％(軽減)対象計"),IF(A232="8％消費税計",ROUND(SUMIFS($E$9:E231,$A$9:A231,"8％(軽減)対象計")/COUNTIF($A$9:A231,"8％(軽減)対象計")*0.08,0)+P232,IF(A232="8％消費税計",ROUND(SUMIFS($E$9:E231,$A$9:A231,"8％対象計")/COUNTIF($A$9:A231,"8％対象計")*0.08,0)+P232,IF(AND(A232="値引き",C232="",D232=""),0+P232,IF(C232="","",IF(D232="","",ROUND(C232*D232,0)+P232))))))))))),"")</f>
        <v/>
      </c>
      <c r="F232" s="235"/>
      <c r="G232" s="236" t="str">
        <f ca="1">IFERROR(IF($A232="非課税・不課税取引計",SUMIFS(G$9:G231,$N$9:$N231,"非・不")+$Q232,IF(AND(A232="小計",COUNTIF($A$9:A231,"小計")&lt;1),SUM($G$9:G231)+Q232,IF(AND(A232="小計",COUNTIF($A$9:A231,"小計")&gt;=1),SUM(OFFSET($G$8,LARGE($V$9:V231,1)+1,0,LARGE($V$9:V232,1)-LARGE($V$9:V231,1)-1,1))+Q232,IF($A232="１０％対象計",SUMIFS(G$9:G231,$N$9:$N231,"")+$Q232-SUMIFS(G$9:G231,$A$9:$A231,"非課税・不課税取引計")-SUMIFS(G$9:G231,$A$9:$A231,"小計")-SUMIFS(G$9:G231,$A$9:$A231,"１０％消費税計")-SUMIFS(G$9:G231,$A$9:$A231,"１０％対象計"),IF($A232="１０％消費税計",ROUND(SUMIFS(G$9:G231,$A$9:$A231,"１０％対象計")/COUNTIF($A$9:$A231,"１０％対象計")*0.1,0)+$Q232,IF(A232="値引き",T232,IF($C232="","",IF($D232="","",ROUND(F232*$D232,0)+$Q232)))))))),"")</f>
        <v/>
      </c>
      <c r="H232" s="237" t="str">
        <f t="shared" si="12"/>
        <v/>
      </c>
      <c r="I232" s="235"/>
      <c r="J232" s="238" t="str">
        <f ca="1">IFERROR(IF($A232="非課税・不課税取引計",SUMIFS(J$9:J231,$N$9:$N231,"非・不")+$R232,IF(AND(A232="小計",COUNTIF($A$9:A231,"小計")&lt;1),SUM($J$9:J231)+R232,IF(AND(A232="小計",COUNTIF($A$9:A231,"小計")&gt;=1),SUM(OFFSET($J$8,LARGE($V$9:V231,1)+1,0,LARGE($V$9:V232,1)-LARGE($V$9:V231,1)-1,1))+R232,IF($A232="１０％対象計",SUMIFS(J$9:J231,$N$9:$N231,"")+$R232-SUMIFS(J$9:J231,$A$9:$A231,"非課税・不課税取引計")-SUMIFS(J$9:J231,$A$9:$A231,"小計")-SUMIFS(J$9:J231,$A$9:$A231,"１０％消費税計")-SUMIFS(J$9:J231,$A$9:$A231,"１０％対象計"),IF($A232="１０％消費税計",ROUND(SUMIFS(J$9:J231,$A$9:$A231,"１０％対象計")/COUNTIF($A$9:$A231,"１０％対象計")*0.1,0)+$R232,IF(A232="値引き",U232,IF($C232="","",IF($D232="","",ROUND(I232*$D232,0)+$R232)))))))),"")</f>
        <v/>
      </c>
      <c r="K232" s="239" t="str">
        <f t="shared" si="13"/>
        <v/>
      </c>
      <c r="L232" s="240" t="str">
        <f t="shared" si="14"/>
        <v/>
      </c>
      <c r="M232" s="234" t="str">
        <f ca="1">IFERROR(IF($A232="非課税・不課税取引計",SUMIFS(M$9:M231,$N$9:$N231,"非・不")+$S232,IF(AND(A232="小計",COUNTIF($A$9:A231,"小計")&lt;1),SUM($M$9:M231)+S232,IF(AND(A232="小計",COUNTIF($A$9:A231,"小計")&gt;=1),SUM(OFFSET($M$8,LARGE($V$9:V231,1)+1,0,LARGE($V$9:V232,1)-LARGE($V$9:V231,1)-1,1))+S232,IF($A232="１０％対象計",SUMIFS(M$9:M231,$N$9:$N231,"")+$S232-SUMIFS(M$9:M231,$A$9:$A231,"非課税・不課税取引計")-SUMIFS(M$9:M231,$A$9:$A231,"小計")-SUMIFS(M$9:M231,$A$9:$A231,"１０％消費税計")-SUMIFS(M$9:M231,$A$9:$A231,"１０％対象計"),IF($A232="１０％消費税計",ROUND(SUMIFS(M$9:M231,$A$9:$A231,"１０％対象計")/COUNTIF($A$9:$A231,"１０％対象計")*0.1,0)+$S232,IF(A232="値引き",E232-G232-J232+S232,IF($C232="","",IF($D232="","",E232-G232-J232+$S232)))))))),"")</f>
        <v/>
      </c>
      <c r="N232" s="241"/>
      <c r="O232" s="242"/>
      <c r="P232" s="248"/>
      <c r="Q232" s="249"/>
      <c r="R232" s="249"/>
      <c r="S232" s="250"/>
      <c r="T232" s="252"/>
      <c r="U232" s="253"/>
      <c r="V232" s="214" t="str">
        <f t="shared" si="16"/>
        <v/>
      </c>
    </row>
    <row r="233" spans="1:22" ht="19.5" customHeight="1" thickBot="1">
      <c r="A233" s="230"/>
      <c r="B233" s="231"/>
      <c r="C233" s="232"/>
      <c r="D233" s="233"/>
      <c r="E233" s="247" t="str">
        <f ca="1">IFERROR(IF(A233="１０％対象計",SUMIFS($E$9:E232,$N$9:N232,""),IF(A233="非課税・不課税取引計",SUMIFS($E$9:E232,$N$9:N232,"非・不")+P233,IF(A233="8％(軽減)対象計",SUMIFS($E$9:E232,$N$9:N232,"※")+P233,IF(AND(A233="小計",COUNTIF($A$9:A232,"小計")&lt;1),SUM($E$9:E232)+P233,IF(AND(A233="小計",COUNTIF($A$9:A232,"小計")&gt;=1),SUM(OFFSET($E$8,LARGE($V$9:V232,1)+1,0,LARGE($V$9:V233,1)-LARGE($V$9:V232,1)-1,1))+P233,IF(A233="8％対象計",SUMIFS($E$9:E232,$N$9:N232,"")+P233-SUMIFS($E$9:E232,$A$9:A232,"非課税・不課税取引計")-SUMIFS($E$9:E232,$A$9:A232,"小計")-SUMIFS($E$9:E232,$A$9:A232,"8％消費税計")-SUMIFS($E$9:E232,$A$9:A232,"8％対象計")-SUMIFS($E$9:E232,$A$9:A232,"8％(軽減)消費税計")-SUMIFS($E$9:E232,$A$9:A232,"8％(軽減)対象計"),IF(A233="8％消費税計",ROUND(SUMIFS($E$9:E232,$A$9:A232,"8％(軽減)対象計")/COUNTIF($A$9:A232,"8％(軽減)対象計")*0.08,0)+P233,IF(A233="8％消費税計",ROUND(SUMIFS($E$9:E232,$A$9:A232,"8％対象計")/COUNTIF($A$9:A232,"8％対象計")*0.08,0)+P233,IF(AND(A233="値引き",C233="",D233=""),0+P233,IF(C233="","",IF(D233="","",ROUND(C233*D233,0)+P233))))))))))),"")</f>
        <v/>
      </c>
      <c r="F233" s="235"/>
      <c r="G233" s="236" t="str">
        <f ca="1">IFERROR(IF($A233="非課税・不課税取引計",SUMIFS(G$9:G232,$N$9:$N232,"非・不")+$Q233,IF(AND(A233="小計",COUNTIF($A$9:A232,"小計")&lt;1),SUM($G$9:G232)+Q233,IF(AND(A233="小計",COUNTIF($A$9:A232,"小計")&gt;=1),SUM(OFFSET($G$8,LARGE($V$9:V232,1)+1,0,LARGE($V$9:V233,1)-LARGE($V$9:V232,1)-1,1))+Q233,IF($A233="１０％対象計",SUMIFS(G$9:G232,$N$9:$N232,"")+$Q233-SUMIFS(G$9:G232,$A$9:$A232,"非課税・不課税取引計")-SUMIFS(G$9:G232,$A$9:$A232,"小計")-SUMIFS(G$9:G232,$A$9:$A232,"１０％消費税計")-SUMIFS(G$9:G232,$A$9:$A232,"１０％対象計"),IF($A233="１０％消費税計",ROUND(SUMIFS(G$9:G232,$A$9:$A232,"１０％対象計")/COUNTIF($A$9:$A232,"１０％対象計")*0.1,0)+$Q233,IF(A233="値引き",T233,IF($C233="","",IF($D233="","",ROUND(F233*$D233,0)+$Q233)))))))),"")</f>
        <v/>
      </c>
      <c r="H233" s="237" t="str">
        <f t="shared" si="12"/>
        <v/>
      </c>
      <c r="I233" s="235"/>
      <c r="J233" s="238" t="str">
        <f ca="1">IFERROR(IF($A233="非課税・不課税取引計",SUMIFS(J$9:J232,$N$9:$N232,"非・不")+$R233,IF(AND(A233="小計",COUNTIF($A$9:A232,"小計")&lt;1),SUM($J$9:J232)+R233,IF(AND(A233="小計",COUNTIF($A$9:A232,"小計")&gt;=1),SUM(OFFSET($J$8,LARGE($V$9:V232,1)+1,0,LARGE($V$9:V233,1)-LARGE($V$9:V232,1)-1,1))+R233,IF($A233="１０％対象計",SUMIFS(J$9:J232,$N$9:$N232,"")+$R233-SUMIFS(J$9:J232,$A$9:$A232,"非課税・不課税取引計")-SUMIFS(J$9:J232,$A$9:$A232,"小計")-SUMIFS(J$9:J232,$A$9:$A232,"１０％消費税計")-SUMIFS(J$9:J232,$A$9:$A232,"１０％対象計"),IF($A233="１０％消費税計",ROUND(SUMIFS(J$9:J232,$A$9:$A232,"１０％対象計")/COUNTIF($A$9:$A232,"１０％対象計")*0.1,0)+$R233,IF(A233="値引き",U233,IF($C233="","",IF($D233="","",ROUND(I233*$D233,0)+$R233)))))))),"")</f>
        <v/>
      </c>
      <c r="K233" s="239" t="str">
        <f t="shared" si="13"/>
        <v/>
      </c>
      <c r="L233" s="240" t="str">
        <f t="shared" si="14"/>
        <v/>
      </c>
      <c r="M233" s="234" t="str">
        <f ca="1">IFERROR(IF($A233="非課税・不課税取引計",SUMIFS(M$9:M232,$N$9:$N232,"非・不")+$S233,IF(AND(A233="小計",COUNTIF($A$9:A232,"小計")&lt;1),SUM($M$9:M232)+S233,IF(AND(A233="小計",COUNTIF($A$9:A232,"小計")&gt;=1),SUM(OFFSET($M$8,LARGE($V$9:V232,1)+1,0,LARGE($V$9:V233,1)-LARGE($V$9:V232,1)-1,1))+S233,IF($A233="１０％対象計",SUMIFS(M$9:M232,$N$9:$N232,"")+$S233-SUMIFS(M$9:M232,$A$9:$A232,"非課税・不課税取引計")-SUMIFS(M$9:M232,$A$9:$A232,"小計")-SUMIFS(M$9:M232,$A$9:$A232,"１０％消費税計")-SUMIFS(M$9:M232,$A$9:$A232,"１０％対象計"),IF($A233="１０％消費税計",ROUND(SUMIFS(M$9:M232,$A$9:$A232,"１０％対象計")/COUNTIF($A$9:$A232,"１０％対象計")*0.1,0)+$S233,IF(A233="値引き",E233-G233-J233+S233,IF($C233="","",IF($D233="","",E233-G233-J233+$S233)))))))),"")</f>
        <v/>
      </c>
      <c r="N233" s="241"/>
      <c r="O233" s="242"/>
      <c r="P233" s="254"/>
      <c r="Q233" s="255"/>
      <c r="R233" s="255"/>
      <c r="S233" s="256"/>
      <c r="T233" s="257"/>
      <c r="U233" s="258"/>
      <c r="V233" s="214" t="str">
        <f t="shared" si="16"/>
        <v/>
      </c>
    </row>
    <row r="234" spans="1:22" ht="14.25" thickTop="1"/>
  </sheetData>
  <sheetProtection formatCells="0" formatColumns="0" formatRows="0"/>
  <mergeCells count="14">
    <mergeCell ref="T7:U7"/>
    <mergeCell ref="A5:O5"/>
    <mergeCell ref="A7:A8"/>
    <mergeCell ref="B7:E7"/>
    <mergeCell ref="F7:H7"/>
    <mergeCell ref="I7:K7"/>
    <mergeCell ref="L7:M7"/>
    <mergeCell ref="N7:N8"/>
    <mergeCell ref="O7:O8"/>
    <mergeCell ref="B3:G3"/>
    <mergeCell ref="B2:G2"/>
    <mergeCell ref="N1:O1"/>
    <mergeCell ref="B1:D1"/>
    <mergeCell ref="P7:S7"/>
  </mergeCells>
  <phoneticPr fontId="5"/>
  <conditionalFormatting sqref="A9:A233">
    <cfRule type="expression" dxfId="9" priority="1">
      <formula>A9="１０％消費税計"</formula>
    </cfRule>
    <cfRule type="expression" dxfId="8" priority="2">
      <formula>A9="１０％対象計"</formula>
    </cfRule>
    <cfRule type="expression" dxfId="7" priority="3">
      <formula>A9="非課税・不課税取引計"</formula>
    </cfRule>
    <cfRule type="expression" dxfId="6" priority="4">
      <formula>A9="小計"</formula>
    </cfRule>
  </conditionalFormatting>
  <dataValidations count="3">
    <dataValidation type="list" allowBlank="1" showInputMessage="1" showErrorMessage="1" sqref="N9:N233">
      <formula1>"非・不"</formula1>
    </dataValidation>
    <dataValidation type="list" imeMode="on" allowBlank="1" sqref="A9:A233">
      <formula1>"１０％対象計,１０％消費税計,非課税・不課税取引計,小計,値引き"</formula1>
    </dataValidation>
    <dataValidation type="list" allowBlank="1" showInputMessage="1" showErrorMessage="1" sqref="N234:N300">
      <formula1>"※,非・不"</formula1>
    </dataValidation>
  </dataValidations>
  <pageMargins left="0.31496062992125984" right="0" top="0.43307086614173229" bottom="0.39370078740157483" header="0.23622047244094491" footer="0.23622047244094491"/>
  <pageSetup paperSize="9" scale="97" fitToHeight="0" orientation="landscape" blackAndWhite="1" r:id="rId1"/>
  <headerFooter alignWithMargins="0">
    <oddHeader xml:space="preserve">&amp;R&amp;"ＭＳ Ｐ明朝,標準"&amp;U
</oddHeader>
    <oddFooter>&amp;C- &amp;P -&amp;R&amp;5東武谷内田建設㈱_出来高内訳書(10％用) Ver.2.03　　　　</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34"/>
  <sheetViews>
    <sheetView showGridLines="0" zoomScaleNormal="100" workbookViewId="0">
      <pane ySplit="8" topLeftCell="A9" activePane="bottomLeft" state="frozen"/>
      <selection pane="bottomLeft" activeCell="A9" sqref="A9"/>
    </sheetView>
  </sheetViews>
  <sheetFormatPr defaultRowHeight="13.5"/>
  <cols>
    <col min="1" max="1" width="20.625" style="214" customWidth="1"/>
    <col min="2" max="2" width="4.125" style="259" customWidth="1"/>
    <col min="3" max="4" width="7.625" style="214" customWidth="1"/>
    <col min="5" max="5" width="13.625" style="214" customWidth="1"/>
    <col min="6" max="6" width="7.625" style="214" customWidth="1"/>
    <col min="7" max="7" width="13.625" style="214" customWidth="1"/>
    <col min="8" max="8" width="6.625" style="214" customWidth="1"/>
    <col min="9" max="9" width="7.625" style="214" customWidth="1"/>
    <col min="10" max="10" width="13.625" style="214" customWidth="1"/>
    <col min="11" max="11" width="6.625" style="214" customWidth="1"/>
    <col min="12" max="12" width="7.625" style="214" customWidth="1"/>
    <col min="13" max="13" width="13.625" style="214" customWidth="1"/>
    <col min="14" max="14" width="5.375" style="259" customWidth="1"/>
    <col min="15" max="15" width="13.875" style="214" customWidth="1"/>
    <col min="16" max="19" width="3.125" style="214" customWidth="1"/>
    <col min="20" max="21" width="7.125" style="214" customWidth="1"/>
    <col min="22" max="22" width="0" style="214" hidden="1" customWidth="1"/>
    <col min="23" max="16384" width="9" style="214"/>
  </cols>
  <sheetData>
    <row r="1" spans="1:22" ht="16.5" customHeight="1">
      <c r="A1" s="310" t="s">
        <v>59</v>
      </c>
      <c r="B1" s="840" t="str">
        <f>IFERROR(IF('請求書 (工事契約有)'!I27="","",'請求書 (工事契約有)'!I27),"")</f>
        <v/>
      </c>
      <c r="C1" s="841"/>
      <c r="D1" s="842"/>
      <c r="L1" s="319"/>
      <c r="M1" s="320" t="s">
        <v>163</v>
      </c>
      <c r="N1" s="840" t="str">
        <f>IFERROR(IF('請求書 (工事契約有)'!AU19="","",'請求書 (工事契約有)'!AU19),"")</f>
        <v/>
      </c>
      <c r="O1" s="842"/>
    </row>
    <row r="2" spans="1:22" ht="16.5" customHeight="1">
      <c r="A2" s="312" t="s">
        <v>60</v>
      </c>
      <c r="B2" s="840" t="str">
        <f>IFERROR(IF('請求書 (工事契約有)'!I28="","",'請求書 (工事契約有)'!I28),"")</f>
        <v/>
      </c>
      <c r="C2" s="841"/>
      <c r="D2" s="841"/>
      <c r="E2" s="841"/>
      <c r="F2" s="841"/>
      <c r="G2" s="842"/>
      <c r="M2" s="259"/>
      <c r="N2" s="214"/>
    </row>
    <row r="3" spans="1:22" ht="16.5" customHeight="1">
      <c r="A3" s="313" t="s">
        <v>61</v>
      </c>
      <c r="B3" s="840" t="str">
        <f>IFERROR(IF('請求書 (工事契約有)'!I29="","",'請求書 (工事契約有)'!I29),"")</f>
        <v/>
      </c>
      <c r="C3" s="841"/>
      <c r="D3" s="841"/>
      <c r="E3" s="841"/>
      <c r="F3" s="841"/>
      <c r="G3" s="842"/>
      <c r="M3" s="259"/>
      <c r="N3" s="214"/>
    </row>
    <row r="4" spans="1:22" ht="13.5" customHeight="1">
      <c r="A4" s="848"/>
      <c r="B4" s="848"/>
      <c r="C4" s="848"/>
      <c r="D4" s="848"/>
      <c r="E4" s="848"/>
      <c r="F4" s="848"/>
      <c r="G4" s="848"/>
      <c r="H4" s="848"/>
      <c r="I4" s="848"/>
      <c r="J4" s="848"/>
      <c r="K4" s="848"/>
      <c r="L4" s="848"/>
      <c r="M4" s="848"/>
      <c r="N4" s="848"/>
      <c r="O4" s="848"/>
    </row>
    <row r="5" spans="1:22" ht="18" customHeight="1">
      <c r="A5" s="215"/>
      <c r="B5" s="215"/>
      <c r="C5" s="215"/>
      <c r="D5" s="215"/>
      <c r="E5" s="864" t="s">
        <v>164</v>
      </c>
      <c r="F5" s="864"/>
      <c r="G5" s="864"/>
      <c r="H5" s="864"/>
      <c r="I5" s="864"/>
      <c r="J5" s="864"/>
      <c r="K5" s="864"/>
      <c r="L5" s="215"/>
      <c r="M5" s="215"/>
      <c r="N5" s="216"/>
      <c r="O5" s="219" t="s">
        <v>143</v>
      </c>
    </row>
    <row r="6" spans="1:22" ht="18" customHeight="1" thickBot="1">
      <c r="A6" s="217"/>
      <c r="B6" s="217"/>
      <c r="C6" s="217"/>
      <c r="D6" s="217"/>
      <c r="E6" s="217"/>
      <c r="F6" s="217"/>
      <c r="G6" s="217"/>
      <c r="H6" s="217"/>
      <c r="I6" s="217"/>
      <c r="J6" s="217"/>
      <c r="K6" s="217"/>
      <c r="L6" s="217"/>
      <c r="M6" s="217"/>
      <c r="N6" s="218"/>
      <c r="O6" s="219" t="s">
        <v>122</v>
      </c>
    </row>
    <row r="7" spans="1:22" ht="21" customHeight="1" thickTop="1" thickBot="1">
      <c r="A7" s="849" t="s">
        <v>123</v>
      </c>
      <c r="B7" s="851" t="s">
        <v>124</v>
      </c>
      <c r="C7" s="852"/>
      <c r="D7" s="852"/>
      <c r="E7" s="853"/>
      <c r="F7" s="854" t="s">
        <v>125</v>
      </c>
      <c r="G7" s="855"/>
      <c r="H7" s="856"/>
      <c r="I7" s="857" t="s">
        <v>126</v>
      </c>
      <c r="J7" s="858"/>
      <c r="K7" s="859"/>
      <c r="L7" s="854" t="s">
        <v>127</v>
      </c>
      <c r="M7" s="853"/>
      <c r="N7" s="860" t="s">
        <v>128</v>
      </c>
      <c r="O7" s="862" t="s">
        <v>129</v>
      </c>
      <c r="P7" s="865" t="s">
        <v>130</v>
      </c>
      <c r="Q7" s="844"/>
      <c r="R7" s="844"/>
      <c r="S7" s="845"/>
      <c r="T7" s="846" t="s">
        <v>131</v>
      </c>
      <c r="U7" s="847"/>
    </row>
    <row r="8" spans="1:22" ht="15" customHeight="1" thickTop="1" thickBot="1">
      <c r="A8" s="850"/>
      <c r="B8" s="220" t="s">
        <v>132</v>
      </c>
      <c r="C8" s="221" t="s">
        <v>133</v>
      </c>
      <c r="D8" s="221" t="s">
        <v>134</v>
      </c>
      <c r="E8" s="222" t="s">
        <v>135</v>
      </c>
      <c r="F8" s="220" t="s">
        <v>133</v>
      </c>
      <c r="G8" s="223" t="s">
        <v>135</v>
      </c>
      <c r="H8" s="224" t="s">
        <v>136</v>
      </c>
      <c r="I8" s="220" t="s">
        <v>133</v>
      </c>
      <c r="J8" s="223" t="s">
        <v>135</v>
      </c>
      <c r="K8" s="224" t="s">
        <v>136</v>
      </c>
      <c r="L8" s="220" t="s">
        <v>133</v>
      </c>
      <c r="M8" s="222" t="s">
        <v>135</v>
      </c>
      <c r="N8" s="861"/>
      <c r="O8" s="863"/>
      <c r="P8" s="306" t="s">
        <v>137</v>
      </c>
      <c r="Q8" s="226" t="s">
        <v>138</v>
      </c>
      <c r="R8" s="226" t="s">
        <v>139</v>
      </c>
      <c r="S8" s="227" t="s">
        <v>140</v>
      </c>
      <c r="T8" s="260" t="s">
        <v>141</v>
      </c>
      <c r="U8" s="261" t="s">
        <v>142</v>
      </c>
    </row>
    <row r="9" spans="1:22" ht="19.899999999999999" customHeight="1">
      <c r="A9" s="230"/>
      <c r="B9" s="231"/>
      <c r="C9" s="232"/>
      <c r="D9" s="233"/>
      <c r="E9" s="234" t="str">
        <f>IF(C9="","",IF(D9="","",ROUND(C9*D9,0)))</f>
        <v/>
      </c>
      <c r="F9" s="235"/>
      <c r="G9" s="236" t="str">
        <f>IF(C9="","",IF(D9="","",ROUND($D9*F9,0)+Q9))</f>
        <v/>
      </c>
      <c r="H9" s="237" t="str">
        <f t="shared" ref="H9:H72" si="0">IF(C9="","",IF(D9="","",F9/$C9))</f>
        <v/>
      </c>
      <c r="I9" s="235"/>
      <c r="J9" s="238" t="str">
        <f>IF(C9="","",IF(D9="","",ROUND($D9*I9,0)+R9))</f>
        <v/>
      </c>
      <c r="K9" s="239" t="str">
        <f t="shared" ref="K9:K72" si="1">IF(C9="","",IF(D9="","",I9/$C9))</f>
        <v/>
      </c>
      <c r="L9" s="240" t="str">
        <f t="shared" ref="L9:L72" si="2">IF(C9="","",IF(D9="","",C9-F9-I9))</f>
        <v/>
      </c>
      <c r="M9" s="234" t="str">
        <f>IFERROR(IF(E9="","",E9-G9-J9+S9),"")</f>
        <v/>
      </c>
      <c r="N9" s="241"/>
      <c r="O9" s="242"/>
      <c r="P9" s="307"/>
      <c r="Q9" s="244"/>
      <c r="R9" s="244"/>
      <c r="S9" s="245"/>
      <c r="T9" s="262"/>
      <c r="U9" s="263"/>
    </row>
    <row r="10" spans="1:22" ht="19.899999999999999" customHeight="1">
      <c r="A10" s="230"/>
      <c r="B10" s="231"/>
      <c r="C10" s="232"/>
      <c r="D10" s="233"/>
      <c r="E10" s="234" t="str">
        <f ca="1">IFERROR(IF(A10="非課税・不課税取引計",SUMIFS($E$9:E9,$N$9:N9,"非・不")+P10,IF(A10="８％(軽減)対象計",SUMIFS($E$9:E9,$N$9:N9,"※")+P10,IF(AND(A10="小計",COUNTIF($A$9:A9,"小計")&lt;1),SUM($E$9:E9)+P10,IF(AND(A10="小計",COUNTIF($A$9:A9,"小計")&gt;=1),SUM(OFFSET($E$8,LARGE($V$9:V9,1)+1,0,LARGE($V$9:V10,1)-LARGE($V$9:V9,1)-1,1))+P10,IF(A10="８％対象計",SUMIFS($E$9:E9,$N$9:N9,"")+P10-SUMIFS($E$9:E9,$A$9:A9,"非課税・不課税取引計")-SUMIFS($E$9:E9,$A$9:A9,"小計")-SUMIFS($E$9:E9,$A$9:A9,"８％消費税計")-SUMIFS($E$9:E9,$A$9:A9,"８％対象計")-SUMIFS($E$9:E9,$A$9:A9,"８％(軽減)消費税計")-SUMIFS($E$9:E9,$A$9:A9,"８％(軽減)対象計"),IF(A10="８％(軽減)消費税計",ROUND(SUMIFS($E$9:E9,$A$9:A9,"８％(軽減)対象計")/COUNTIF($A$9:A9,"８％(軽減)対象計")*0.08,0)+P10,IF(A10="８％消費税計",ROUND(SUMIFS($E$9:E9,$A$9:A9,"８％対象計")/COUNTIF($A$9:A9,"８％対象計")*0.08,0)+P10,IF(AND(A10="値引き",C10="",D10=""),0+P10,IF(C10="","",IF(D10="","",ROUND(C10*D10,0)+P10)))))))))),"")</f>
        <v/>
      </c>
      <c r="F10" s="235"/>
      <c r="G10" s="236" t="str">
        <f ca="1">IFERROR(IF($A10="非課税・不課税取引計",SUMIFS(G$9:G9,$N$9:$N9,"非・不")+$Q10,IF(A10="８％(軽減)対象計",SUMIFS($G$9:G9,$N$9:N9,"※")+Q10,IF(AND(A10="小計",COUNTIF($A$9:A9,"小計")&lt;1),SUM($G$9:G9)+Q10,IF(AND(A10="小計",COUNTIF($A$9:A9,"小計")&gt;=1),SUM(OFFSET($G$8,LARGE($V$9:V9,1)+1,0,LARGE($V$9:V10,1)-LARGE($V$9:V9,1)-1,1))+Q10,IF($A10="８％対象計",SUMIFS(G$9:G9,$N$9:$N9,"")+$Q10-SUMIFS(G$9:G9,$A$9:$A9,"非課税・不課税取引計")-SUMIFS(G$9:G9,$A$9:$A9,"小計")-SUMIFS(G$9:G9,$A$9:$A9,"８％消費税計")-SUMIFS(G$9:G9,$A$9:$A9,"８％対象計")-SUMIFS($G$9:G9,$A$9:A9,"８％(軽減)消費税計")-SUMIFS($G$9:G9,$A$9:A9,"８％(軽減)対象計"),IF(A10="８％(軽減)消費税計",ROUND(SUMIFS($G$9:G9,$A$9:A9,"８％(軽減)対象計")/COUNTIF($A$9:A9,"８％(軽減)対象計")*0.08,0)+Q10,IF($A10="８％消費税計",ROUND(SUMIFS(G$9:G9,$A$9:$A9,"８％対象計")/COUNTIF($A$9:$A9,"８％対象計")*0.08,0)+$Q10,IF(A10="値引き",T10,IF($C10="","",IF($D10="","",ROUND(F10*$D10,0)+$Q10)))))))))),"")</f>
        <v/>
      </c>
      <c r="H10" s="237" t="str">
        <f t="shared" si="0"/>
        <v/>
      </c>
      <c r="I10" s="235"/>
      <c r="J10" s="238" t="str">
        <f ca="1">IFERROR(IF($A10="非課税・不課税取引計",SUMIFS(J$9:J9,$N$9:$N9,"非・不")+$R10,IF(A10="８％(軽減)対象計",SUMIFS($J$9:J9,$N$9:N9,"※")+R10,IF(AND(A10="小計",COUNTIF($A$9:A9,"小計")&lt;1),SUM($J$9:J9)+R10,IF(AND(A10="小計",COUNTIF($A$9:A9,"小計")&gt;=1),SUM(OFFSET($J$8,LARGE($V$9:V9,1)+1,0,LARGE($V$9:V10,1)-LARGE($V$9:V9,1)-1,1))+R10,IF($A10="８％対象計",SUMIFS(J$9:J9,$N$9:$N9,"")+$R10-SUMIFS(J$9:J9,$A$9:$A9,"非課税・不課税取引計")-SUMIFS(J$9:J9,$A$9:$A9,"小計")-SUMIFS(J$9:J9,$A$9:$A9,"８％消費税計")-SUMIFS(J$9:J9,$A$9:$A9,"８％対象計")-SUMIFS($J$9:J9,$A$9:A9,"８％(軽減)消費税計")-SUMIFS($J$9:J9,$A$9:A9,"８％(軽減)対象計"),IF(A10="８％(軽減)消費税計",ROUND(SUMIFS($J$9:J9,$A$9:A9,"８％(軽減)対象計")/COUNTIF($A$9:A9,"８％(軽減)対象計")*0.08,0)+R10,IF($A10="８％消費税計",ROUND(SUMIFS(J$9:J9,$A$9:$A9,"８％対象計")/COUNTIF($A$9:$A9,"８％対象計")*0.08,0)+$R10,IF(A10="値引き",U10,IF($C10="","",IF($D10="","",ROUND(I10*$D10,0)+$R10)))))))))),"")</f>
        <v/>
      </c>
      <c r="K10" s="239" t="str">
        <f t="shared" si="1"/>
        <v/>
      </c>
      <c r="L10" s="240" t="str">
        <f t="shared" si="2"/>
        <v/>
      </c>
      <c r="M10" s="234" t="str">
        <f ca="1">IFERROR(IF($A10="非課税・不課税取引計",SUMIFS(M$9:M9,$N$9:$N9,"非・不")+$S10,IF(A10="８％(軽減)対象計",SUMIFS($M$9:M9,$N$9:N9,"※")+S10,IF(AND(A10="小計",COUNTIF($A$9:A9,"小計")&lt;1),SUM($M$9:M9)+S10,IF(AND(A10="小計",COUNTIF($A$9:A9,"小計")&gt;=1),SUM(OFFSET($M$8,LARGE($V$9:V9,1)+1,0,LARGE($V$9:V10,1)-LARGE($V$9:V9,1)-1,1))+S10,IF($A10="８％対象計",SUMIFS(M$9:M9,$N$9:$N9,"")+$S10-SUMIFS(M$9:M9,$A$9:$A9,"非課税・不課税取引計")-SUMIFS(M$9:M9,$A$9:$A9,"小計")-SUMIFS(M$9:M9,$A$9:$A9,"８％消費税計")-SUMIFS(M$9:M9,$A$9:$A9,"８％対象計")-SUMIFS($M$9:M9,$A$9:A9,"８％(軽減)消費税計")-SUMIFS($M$9:M9,$A$9:A9,"８％(軽減)対象計"),IF(A10="８％(軽減)消費税計",ROUND(SUMIFS($M$9:M9,$A$9:A9,"８％(軽減)対象計")/COUNTIF($A$9:A9,"８％(軽減)対象計")*0.08,0)+S10,IF($A10="８％消費税計",ROUND(SUMIFS(M$9:M9,$A$9:$A9,"８％対象計")/COUNTIF($A$9:$A9,"８％対象計")*0.08,0)+$S10,IF(A10="値引き",E10-G10-J10+S10,IF($C10="","",IF($D10="","",E10-G10-J10+$S10)))))))))),"")</f>
        <v/>
      </c>
      <c r="N10" s="241"/>
      <c r="O10" s="242"/>
      <c r="P10" s="308"/>
      <c r="Q10" s="249"/>
      <c r="R10" s="249"/>
      <c r="S10" s="250"/>
      <c r="T10" s="264"/>
      <c r="U10" s="265"/>
      <c r="V10" s="214" t="str">
        <f>IF(A10="小計",ROW(A10)-6,"")</f>
        <v/>
      </c>
    </row>
    <row r="11" spans="1:22" ht="19.899999999999999" customHeight="1">
      <c r="A11" s="230"/>
      <c r="B11" s="231"/>
      <c r="C11" s="232"/>
      <c r="D11" s="233"/>
      <c r="E11" s="234" t="str">
        <f ca="1">IFERROR(IF(A11="非課税・不課税取引計",SUMIFS($E$9:E10,$N$9:N10,"非・不")+P11,IF(A11="８％(軽減)対象計",SUMIFS($E$9:E10,$N$9:N10,"※")+P11,IF(AND(A11="小計",COUNTIF($A$9:A10,"小計")&lt;1),SUM($E$9:E10)+P11,IF(AND(A11="小計",COUNTIF($A$9:A10,"小計")&gt;=1),SUM(OFFSET($E$8,LARGE($V$9:V10,1)+1,0,LARGE($V$9:V11,1)-LARGE($V$9:V10,1)-1,1))+P11,IF(A11="８％対象計",SUMIFS($E$9:E10,$N$9:N10,"")+P11-SUMIFS($E$9:E10,$A$9:A10,"非課税・不課税取引計")-SUMIFS($E$9:E10,$A$9:A10,"小計")-SUMIFS($E$9:E10,$A$9:A10,"８％消費税計")-SUMIFS($E$9:E10,$A$9:A10,"８％対象計")-SUMIFS($E$9:E10,$A$9:A10,"８％(軽減)消費税計")-SUMIFS($E$9:E10,$A$9:A10,"８％(軽減)対象計"),IF(A11="８％(軽減)消費税計",ROUND(SUMIFS($E$9:E10,$A$9:A10,"８％(軽減)対象計")/COUNTIF($A$9:A10,"８％(軽減)対象計")*0.08,0)+P11,IF(A11="８％消費税計",ROUND(SUMIFS($E$9:E10,$A$9:A10,"８％対象計")/COUNTIF($A$9:A10,"８％対象計")*0.08,0)+P11,IF(AND(A11="値引き",C11="",D11=""),0+P11,IF(C11="","",IF(D11="","",ROUND(C11*D11,0)+P11)))))))))),"")</f>
        <v/>
      </c>
      <c r="F11" s="235"/>
      <c r="G11" s="236" t="str">
        <f ca="1">IFERROR(IF($A11="非課税・不課税取引計",SUMIFS(G$9:G10,$N$9:$N10,"非・不")+$Q11,IF(A11="８％(軽減)対象計",SUMIFS($G$9:G10,$N$9:N10,"※")+Q11,IF(AND(A11="小計",COUNTIF($A$9:A10,"小計")&lt;1),SUM($G$9:G10)+Q11,IF(AND(A11="小計",COUNTIF($A$9:A10,"小計")&gt;=1),SUM(OFFSET($G$8,LARGE($V$9:V10,1)+1,0,LARGE($V$9:V11,1)-LARGE($V$9:V10,1)-1,1))+Q11,IF($A11="８％対象計",SUMIFS(G$9:G10,$N$9:$N10,"")+$Q11-SUMIFS(G$9:G10,$A$9:$A10,"非課税・不課税取引計")-SUMIFS(G$9:G10,$A$9:$A10,"小計")-SUMIFS(G$9:G10,$A$9:$A10,"８％消費税計")-SUMIFS(G$9:G10,$A$9:$A10,"８％対象計")-SUMIFS($G$9:G10,$A$9:A10,"８％(軽減)消費税計")-SUMIFS($G$9:G10,$A$9:A10,"８％(軽減)対象計"),IF(A11="８％(軽減)消費税計",ROUND(SUMIFS($G$9:G10,$A$9:A10,"８％(軽減)対象計")/COUNTIF($A$9:A10,"８％(軽減)対象計")*0.08,0)+Q11,IF($A11="８％消費税計",ROUND(SUMIFS(G$9:G10,$A$9:$A10,"８％対象計")/COUNTIF($A$9:$A10,"８％対象計")*0.08,0)+$Q11,IF(A11="値引き",T11,IF($C11="","",IF($D11="","",ROUND(F11*$D11,0)+$Q11)))))))))),"")</f>
        <v/>
      </c>
      <c r="H11" s="237" t="str">
        <f t="shared" si="0"/>
        <v/>
      </c>
      <c r="I11" s="235"/>
      <c r="J11" s="238" t="str">
        <f ca="1">IFERROR(IF($A11="非課税・不課税取引計",SUMIFS(J$9:J10,$N$9:$N10,"非・不")+$R11,IF(A11="８％(軽減)対象計",SUMIFS($J$9:J10,$N$9:N10,"※")+R11,IF(AND(A11="小計",COUNTIF($A$9:A10,"小計")&lt;1),SUM($J$9:J10)+R11,IF(AND(A11="小計",COUNTIF($A$9:A10,"小計")&gt;=1),SUM(OFFSET($J$8,LARGE($V$9:V10,1)+1,0,LARGE($V$9:V11,1)-LARGE($V$9:V10,1)-1,1))+R11,IF($A11="８％対象計",SUMIFS(J$9:J10,$N$9:$N10,"")+$R11-SUMIFS(J$9:J10,$A$9:$A10,"非課税・不課税取引計")-SUMIFS(J$9:J10,$A$9:$A10,"小計")-SUMIFS(J$9:J10,$A$9:$A10,"８％消費税計")-SUMIFS(J$9:J10,$A$9:$A10,"８％対象計")-SUMIFS($J$9:J10,$A$9:A10,"８％(軽減)消費税計")-SUMIFS($J$9:J10,$A$9:A10,"８％(軽減)対象計"),IF(A11="８％(軽減)消費税計",ROUND(SUMIFS($J$9:J10,$A$9:A10,"８％(軽減)対象計")/COUNTIF($A$9:A10,"８％(軽減)対象計")*0.08,0)+R11,IF($A11="８％消費税計",ROUND(SUMIFS(J$9:J10,$A$9:$A10,"８％対象計")/COUNTIF($A$9:$A10,"８％対象計")*0.08,0)+$R11,IF(A11="値引き",U11,IF($C11="","",IF($D11="","",ROUND(I11*$D11,0)+$R11)))))))))),"")</f>
        <v/>
      </c>
      <c r="K11" s="239" t="str">
        <f t="shared" si="1"/>
        <v/>
      </c>
      <c r="L11" s="240" t="str">
        <f t="shared" si="2"/>
        <v/>
      </c>
      <c r="M11" s="234" t="str">
        <f ca="1">IFERROR(IF($A11="非課税・不課税取引計",SUMIFS(M$9:M10,$N$9:$N10,"非・不")+$S11,IF(A11="８％(軽減)対象計",SUMIFS($M$9:M10,$N$9:N10,"※")+S11,IF(AND(A11="小計",COUNTIF($A$9:A10,"小計")&lt;1),SUM($M$9:M10)+S11,IF(AND(A11="小計",COUNTIF($A$9:A10,"小計")&gt;=1),SUM(OFFSET($M$8,LARGE($V$9:V10,1)+1,0,LARGE($V$9:V11,1)-LARGE($V$9:V10,1)-1,1))+S11,IF($A11="８％対象計",SUMIFS(M$9:M10,$N$9:$N10,"")+$S11-SUMIFS(M$9:M10,$A$9:$A10,"非課税・不課税取引計")-SUMIFS(M$9:M10,$A$9:$A10,"小計")-SUMIFS(M$9:M10,$A$9:$A10,"８％消費税計")-SUMIFS(M$9:M10,$A$9:$A10,"８％対象計")-SUMIFS($M$9:M10,$A$9:A10,"８％(軽減)消費税計")-SUMIFS($M$9:M10,$A$9:A10,"８％(軽減)対象計"),IF(A11="８％(軽減)消費税計",ROUND(SUMIFS($M$9:M10,$A$9:A10,"８％(軽減)対象計")/COUNTIF($A$9:A10,"８％(軽減)対象計")*0.08,0)+S11,IF($A11="８％消費税計",ROUND(SUMIFS(M$9:M10,$A$9:$A10,"８％対象計")/COUNTIF($A$9:$A10,"８％対象計")*0.08,0)+$S11,IF(A11="値引き",E11-G11-J11+S11,IF($C11="","",IF($D11="","",E11-G11-J11+$S11)))))))))),"")</f>
        <v/>
      </c>
      <c r="N11" s="241"/>
      <c r="O11" s="242"/>
      <c r="P11" s="308"/>
      <c r="Q11" s="249"/>
      <c r="R11" s="249"/>
      <c r="S11" s="250"/>
      <c r="T11" s="264"/>
      <c r="U11" s="265"/>
      <c r="V11" s="214" t="str">
        <f t="shared" ref="V11:V74" si="3">IF(A11="小計",ROW(A11)-6,"")</f>
        <v/>
      </c>
    </row>
    <row r="12" spans="1:22" ht="19.899999999999999" customHeight="1">
      <c r="A12" s="230"/>
      <c r="B12" s="231"/>
      <c r="C12" s="232"/>
      <c r="D12" s="233"/>
      <c r="E12" s="234" t="str">
        <f ca="1">IFERROR(IF(A12="非課税・不課税取引計",SUMIFS($E$9:E11,$N$9:N11,"非・不")+P12,IF(A12="８％(軽減)対象計",SUMIFS($E$9:E11,$N$9:N11,"※")+P12,IF(AND(A12="小計",COUNTIF($A$9:A11,"小計")&lt;1),SUM($E$9:E11)+P12,IF(AND(A12="小計",COUNTIF($A$9:A11,"小計")&gt;=1),SUM(OFFSET($E$8,LARGE($V$9:V11,1)+1,0,LARGE($V$9:V12,1)-LARGE($V$9:V11,1)-1,1))+P12,IF(A12="８％対象計",SUMIFS($E$9:E11,$N$9:N11,"")+P12-SUMIFS($E$9:E11,$A$9:A11,"非課税・不課税取引計")-SUMIFS($E$9:E11,$A$9:A11,"小計")-SUMIFS($E$9:E11,$A$9:A11,"８％消費税計")-SUMIFS($E$9:E11,$A$9:A11,"８％対象計")-SUMIFS($E$9:E11,$A$9:A11,"８％(軽減)消費税計")-SUMIFS($E$9:E11,$A$9:A11,"８％(軽減)対象計"),IF(A12="８％(軽減)消費税計",ROUND(SUMIFS($E$9:E11,$A$9:A11,"８％(軽減)対象計")/COUNTIF($A$9:A11,"８％(軽減)対象計")*0.08,0)+P12,IF(A12="８％消費税計",ROUND(SUMIFS($E$9:E11,$A$9:A11,"８％対象計")/COUNTIF($A$9:A11,"８％対象計")*0.08,0)+P12,IF(AND(A12="値引き",C12="",D12=""),0+P12,IF(C12="","",IF(D12="","",ROUND(C12*D12,0)+P12)))))))))),"")</f>
        <v/>
      </c>
      <c r="F12" s="235"/>
      <c r="G12" s="236" t="str">
        <f ca="1">IFERROR(IF($A12="非課税・不課税取引計",SUMIFS(G$9:G11,$N$9:$N11,"非・不")+$Q12,IF(A12="８％(軽減)対象計",SUMIFS($G$9:G11,$N$9:N11,"※")+Q12,IF(AND(A12="小計",COUNTIF($A$9:A11,"小計")&lt;1),SUM($G$9:G11)+Q12,IF(AND(A12="小計",COUNTIF($A$9:A11,"小計")&gt;=1),SUM(OFFSET($G$8,LARGE($V$9:V11,1)+1,0,LARGE($V$9:V12,1)-LARGE($V$9:V11,1)-1,1))+Q12,IF($A12="８％対象計",SUMIFS(G$9:G11,$N$9:$N11,"")+$Q12-SUMIFS(G$9:G11,$A$9:$A11,"非課税・不課税取引計")-SUMIFS(G$9:G11,$A$9:$A11,"小計")-SUMIFS(G$9:G11,$A$9:$A11,"８％消費税計")-SUMIFS(G$9:G11,$A$9:$A11,"８％対象計")-SUMIFS($G$9:G11,$A$9:A11,"８％(軽減)消費税計")-SUMIFS($G$9:G11,$A$9:A11,"８％(軽減)対象計"),IF(A12="８％(軽減)消費税計",ROUND(SUMIFS($G$9:G11,$A$9:A11,"８％(軽減)対象計")/COUNTIF($A$9:A11,"８％(軽減)対象計")*0.08,0)+Q12,IF($A12="８％消費税計",ROUND(SUMIFS(G$9:G11,$A$9:$A11,"８％対象計")/COUNTIF($A$9:$A11,"８％対象計")*0.08,0)+$Q12,IF(A12="値引き",T12,IF($C12="","",IF($D12="","",ROUND(F12*$D12,0)+$Q12)))))))))),"")</f>
        <v/>
      </c>
      <c r="H12" s="237" t="str">
        <f t="shared" si="0"/>
        <v/>
      </c>
      <c r="I12" s="235"/>
      <c r="J12" s="238" t="str">
        <f ca="1">IFERROR(IF($A12="非課税・不課税取引計",SUMIFS(J$9:J11,$N$9:$N11,"非・不")+$R12,IF(A12="８％(軽減)対象計",SUMIFS($J$9:J11,$N$9:N11,"※")+R12,IF(AND(A12="小計",COUNTIF($A$9:A11,"小計")&lt;1),SUM($J$9:J11)+R12,IF(AND(A12="小計",COUNTIF($A$9:A11,"小計")&gt;=1),SUM(OFFSET($J$8,LARGE($V$9:V11,1)+1,0,LARGE($V$9:V12,1)-LARGE($V$9:V11,1)-1,1))+R12,IF($A12="８％対象計",SUMIFS(J$9:J11,$N$9:$N11,"")+$R12-SUMIFS(J$9:J11,$A$9:$A11,"非課税・不課税取引計")-SUMIFS(J$9:J11,$A$9:$A11,"小計")-SUMIFS(J$9:J11,$A$9:$A11,"８％消費税計")-SUMIFS(J$9:J11,$A$9:$A11,"８％対象計")-SUMIFS($J$9:J11,$A$9:A11,"８％(軽減)消費税計")-SUMIFS($J$9:J11,$A$9:A11,"８％(軽減)対象計"),IF(A12="８％(軽減)消費税計",ROUND(SUMIFS($J$9:J11,$A$9:A11,"８％(軽減)対象計")/COUNTIF($A$9:A11,"８％(軽減)対象計")*0.08,0)+R12,IF($A12="８％消費税計",ROUND(SUMIFS(J$9:J11,$A$9:$A11,"８％対象計")/COUNTIF($A$9:$A11,"８％対象計")*0.08,0)+$R12,IF(A12="値引き",U12,IF($C12="","",IF($D12="","",ROUND(I12*$D12,0)+$R12)))))))))),"")</f>
        <v/>
      </c>
      <c r="K12" s="239" t="str">
        <f t="shared" si="1"/>
        <v/>
      </c>
      <c r="L12" s="240" t="str">
        <f t="shared" si="2"/>
        <v/>
      </c>
      <c r="M12" s="234" t="str">
        <f ca="1">IFERROR(IF($A12="非課税・不課税取引計",SUMIFS(M$9:M11,$N$9:$N11,"非・不")+$S12,IF(A12="８％(軽減)対象計",SUMIFS($M$9:M11,$N$9:N11,"※")+S12,IF(AND(A12="小計",COUNTIF($A$9:A11,"小計")&lt;1),SUM($M$9:M11)+S12,IF(AND(A12="小計",COUNTIF($A$9:A11,"小計")&gt;=1),SUM(OFFSET($M$8,LARGE($V$9:V11,1)+1,0,LARGE($V$9:V12,1)-LARGE($V$9:V11,1)-1,1))+S12,IF($A12="８％対象計",SUMIFS(M$9:M11,$N$9:$N11,"")+$S12-SUMIFS(M$9:M11,$A$9:$A11,"非課税・不課税取引計")-SUMIFS(M$9:M11,$A$9:$A11,"小計")-SUMIFS(M$9:M11,$A$9:$A11,"８％消費税計")-SUMIFS(M$9:M11,$A$9:$A11,"８％対象計")-SUMIFS($M$9:M11,$A$9:A11,"８％(軽減)消費税計")-SUMIFS($M$9:M11,$A$9:A11,"８％(軽減)対象計"),IF(A12="８％(軽減)消費税計",ROUND(SUMIFS($M$9:M11,$A$9:A11,"８％(軽減)対象計")/COUNTIF($A$9:A11,"８％(軽減)対象計")*0.08,0)+S12,IF($A12="８％消費税計",ROUND(SUMIFS(M$9:M11,$A$9:$A11,"８％対象計")/COUNTIF($A$9:$A11,"８％対象計")*0.08,0)+$S12,IF(A12="値引き",E12-G12-J12+S12,IF($C12="","",IF($D12="","",E12-G12-J12+$S12)))))))))),"")</f>
        <v/>
      </c>
      <c r="N12" s="241"/>
      <c r="O12" s="242"/>
      <c r="P12" s="308"/>
      <c r="Q12" s="249"/>
      <c r="R12" s="249"/>
      <c r="S12" s="250"/>
      <c r="T12" s="264"/>
      <c r="U12" s="265"/>
      <c r="V12" s="214" t="str">
        <f t="shared" si="3"/>
        <v/>
      </c>
    </row>
    <row r="13" spans="1:22" ht="19.899999999999999" customHeight="1">
      <c r="A13" s="230"/>
      <c r="B13" s="231"/>
      <c r="C13" s="232"/>
      <c r="D13" s="233"/>
      <c r="E13" s="234" t="str">
        <f ca="1">IFERROR(IF(A13="非課税・不課税取引計",SUMIFS($E$9:E12,$N$9:N12,"非・不")+P13,IF(A13="８％(軽減)対象計",SUMIFS($E$9:E12,$N$9:N12,"※")+P13,IF(AND(A13="小計",COUNTIF($A$9:A12,"小計")&lt;1),SUM($E$9:E12)+P13,IF(AND(A13="小計",COUNTIF($A$9:A12,"小計")&gt;=1),SUM(OFFSET($E$8,LARGE($V$9:V12,1)+1,0,LARGE($V$9:V13,1)-LARGE($V$9:V12,1)-1,1))+P13,IF(A13="８％対象計",SUMIFS($E$9:E12,$N$9:N12,"")+P13-SUMIFS($E$9:E12,$A$9:A12,"非課税・不課税取引計")-SUMIFS($E$9:E12,$A$9:A12,"小計")-SUMIFS($E$9:E12,$A$9:A12,"８％消費税計")-SUMIFS($E$9:E12,$A$9:A12,"８％対象計")-SUMIFS($E$9:E12,$A$9:A12,"８％(軽減)消費税計")-SUMIFS($E$9:E12,$A$9:A12,"８％(軽減)対象計"),IF(A13="８％(軽減)消費税計",ROUND(SUMIFS($E$9:E12,$A$9:A12,"８％(軽減)対象計")/COUNTIF($A$9:A12,"８％(軽減)対象計")*0.08,0)+P13,IF(A13="８％消費税計",ROUND(SUMIFS($E$9:E12,$A$9:A12,"８％対象計")/COUNTIF($A$9:A12,"８％対象計")*0.08,0)+P13,IF(AND(A13="値引き",C13="",D13=""),0+P13,IF(C13="","",IF(D13="","",ROUND(C13*D13,0)+P13)))))))))),"")</f>
        <v/>
      </c>
      <c r="F13" s="235"/>
      <c r="G13" s="236" t="str">
        <f ca="1">IFERROR(IF($A13="非課税・不課税取引計",SUMIFS(G$9:G12,$N$9:$N12,"非・不")+$Q13,IF(A13="８％(軽減)対象計",SUMIFS($G$9:G12,$N$9:N12,"※")+Q13,IF(AND(A13="小計",COUNTIF($A$9:A12,"小計")&lt;1),SUM($G$9:G12)+Q13,IF(AND(A13="小計",COUNTIF($A$9:A12,"小計")&gt;=1),SUM(OFFSET($G$8,LARGE($V$9:V12,1)+1,0,LARGE($V$9:V13,1)-LARGE($V$9:V12,1)-1,1))+Q13,IF($A13="８％対象計",SUMIFS(G$9:G12,$N$9:$N12,"")+$Q13-SUMIFS(G$9:G12,$A$9:$A12,"非課税・不課税取引計")-SUMIFS(G$9:G12,$A$9:$A12,"小計")-SUMIFS(G$9:G12,$A$9:$A12,"８％消費税計")-SUMIFS(G$9:G12,$A$9:$A12,"８％対象計")-SUMIFS($G$9:G12,$A$9:A12,"８％(軽減)消費税計")-SUMIFS($G$9:G12,$A$9:A12,"８％(軽減)対象計"),IF(A13="８％(軽減)消費税計",ROUND(SUMIFS($G$9:G12,$A$9:A12,"８％(軽減)対象計")/COUNTIF($A$9:A12,"８％(軽減)対象計")*0.08,0)+Q13,IF($A13="８％消費税計",ROUND(SUMIFS(G$9:G12,$A$9:$A12,"８％対象計")/COUNTIF($A$9:$A12,"８％対象計")*0.08,0)+$Q13,IF(A13="値引き",T13,IF($C13="","",IF($D13="","",ROUND(F13*$D13,0)+$Q13)))))))))),"")</f>
        <v/>
      </c>
      <c r="H13" s="237" t="str">
        <f t="shared" si="0"/>
        <v/>
      </c>
      <c r="I13" s="235"/>
      <c r="J13" s="238" t="str">
        <f ca="1">IFERROR(IF($A13="非課税・不課税取引計",SUMIFS(J$9:J12,$N$9:$N12,"非・不")+$R13,IF(A13="８％(軽減)対象計",SUMIFS($J$9:J12,$N$9:N12,"※")+R13,IF(AND(A13="小計",COUNTIF($A$9:A12,"小計")&lt;1),SUM($J$9:J12)+R13,IF(AND(A13="小計",COUNTIF($A$9:A12,"小計")&gt;=1),SUM(OFFSET($J$8,LARGE($V$9:V12,1)+1,0,LARGE($V$9:V13,1)-LARGE($V$9:V12,1)-1,1))+R13,IF($A13="８％対象計",SUMIFS(J$9:J12,$N$9:$N12,"")+$R13-SUMIFS(J$9:J12,$A$9:$A12,"非課税・不課税取引計")-SUMIFS(J$9:J12,$A$9:$A12,"小計")-SUMIFS(J$9:J12,$A$9:$A12,"８％消費税計")-SUMIFS(J$9:J12,$A$9:$A12,"８％対象計")-SUMIFS($J$9:J12,$A$9:A12,"８％(軽減)消費税計")-SUMIFS($J$9:J12,$A$9:A12,"８％(軽減)対象計"),IF(A13="８％(軽減)消費税計",ROUND(SUMIFS($J$9:J12,$A$9:A12,"８％(軽減)対象計")/COUNTIF($A$9:A12,"８％(軽減)対象計")*0.08,0)+R13,IF($A13="８％消費税計",ROUND(SUMIFS(J$9:J12,$A$9:$A12,"８％対象計")/COUNTIF($A$9:$A12,"８％対象計")*0.08,0)+$R13,IF(A13="値引き",U13,IF($C13="","",IF($D13="","",ROUND(I13*$D13,0)+$R13)))))))))),"")</f>
        <v/>
      </c>
      <c r="K13" s="239" t="str">
        <f t="shared" si="1"/>
        <v/>
      </c>
      <c r="L13" s="240" t="str">
        <f t="shared" si="2"/>
        <v/>
      </c>
      <c r="M13" s="234" t="str">
        <f ca="1">IFERROR(IF($A13="非課税・不課税取引計",SUMIFS(M$9:M12,$N$9:$N12,"非・不")+$S13,IF(A13="８％(軽減)対象計",SUMIFS($M$9:M12,$N$9:N12,"※")+S13,IF(AND(A13="小計",COUNTIF($A$9:A12,"小計")&lt;1),SUM($M$9:M12)+S13,IF(AND(A13="小計",COUNTIF($A$9:A12,"小計")&gt;=1),SUM(OFFSET($M$8,LARGE($V$9:V12,1)+1,0,LARGE($V$9:V13,1)-LARGE($V$9:V12,1)-1,1))+S13,IF($A13="８％対象計",SUMIFS(M$9:M12,$N$9:$N12,"")+$S13-SUMIFS(M$9:M12,$A$9:$A12,"非課税・不課税取引計")-SUMIFS(M$9:M12,$A$9:$A12,"小計")-SUMIFS(M$9:M12,$A$9:$A12,"８％消費税計")-SUMIFS(M$9:M12,$A$9:$A12,"８％対象計")-SUMIFS($M$9:M12,$A$9:A12,"８％(軽減)消費税計")-SUMIFS($M$9:M12,$A$9:A12,"８％(軽減)対象計"),IF(A13="８％(軽減)消費税計",ROUND(SUMIFS($M$9:M12,$A$9:A12,"８％(軽減)対象計")/COUNTIF($A$9:A12,"８％(軽減)対象計")*0.08,0)+S13,IF($A13="８％消費税計",ROUND(SUMIFS(M$9:M12,$A$9:$A12,"８％対象計")/COUNTIF($A$9:$A12,"８％対象計")*0.08,0)+$S13,IF(A13="値引き",E13-G13-J13+S13,IF($C13="","",IF($D13="","",E13-G13-J13+$S13)))))))))),"")</f>
        <v/>
      </c>
      <c r="N13" s="241"/>
      <c r="O13" s="242"/>
      <c r="P13" s="308"/>
      <c r="Q13" s="249"/>
      <c r="R13" s="249"/>
      <c r="S13" s="250"/>
      <c r="T13" s="264"/>
      <c r="U13" s="265"/>
      <c r="V13" s="214" t="str">
        <f t="shared" si="3"/>
        <v/>
      </c>
    </row>
    <row r="14" spans="1:22" ht="19.899999999999999" customHeight="1">
      <c r="A14" s="230"/>
      <c r="B14" s="231"/>
      <c r="C14" s="232"/>
      <c r="D14" s="233"/>
      <c r="E14" s="234" t="str">
        <f ca="1">IFERROR(IF(A14="非課税・不課税取引計",SUMIFS($E$9:E13,$N$9:N13,"非・不")+P14,IF(A14="８％(軽減)対象計",SUMIFS($E$9:E13,$N$9:N13,"※")+P14,IF(AND(A14="小計",COUNTIF($A$9:A13,"小計")&lt;1),SUM($E$9:E13)+P14,IF(AND(A14="小計",COUNTIF($A$9:A13,"小計")&gt;=1),SUM(OFFSET($E$8,LARGE($V$9:V13,1)+1,0,LARGE($V$9:V14,1)-LARGE($V$9:V13,1)-1,1))+P14,IF(A14="８％対象計",SUMIFS($E$9:E13,$N$9:N13,"")+P14-SUMIFS($E$9:E13,$A$9:A13,"非課税・不課税取引計")-SUMIFS($E$9:E13,$A$9:A13,"小計")-SUMIFS($E$9:E13,$A$9:A13,"８％消費税計")-SUMIFS($E$9:E13,$A$9:A13,"８％対象計")-SUMIFS($E$9:E13,$A$9:A13,"８％(軽減)消費税計")-SUMIFS($E$9:E13,$A$9:A13,"８％(軽減)対象計"),IF(A14="８％(軽減)消費税計",ROUND(SUMIFS($E$9:E13,$A$9:A13,"８％(軽減)対象計")/COUNTIF($A$9:A13,"８％(軽減)対象計")*0.08,0)+P14,IF(A14="８％消費税計",ROUND(SUMIFS($E$9:E13,$A$9:A13,"８％対象計")/COUNTIF($A$9:A13,"８％対象計")*0.08,0)+P14,IF(AND(A14="値引き",C14="",D14=""),0+P14,IF(C14="","",IF(D14="","",ROUND(C14*D14,0)+P14)))))))))),"")</f>
        <v/>
      </c>
      <c r="F14" s="235"/>
      <c r="G14" s="236" t="str">
        <f ca="1">IFERROR(IF($A14="非課税・不課税取引計",SUMIFS(G$9:G13,$N$9:$N13,"非・不")+$Q14,IF(A14="８％(軽減)対象計",SUMIFS($G$9:G13,$N$9:N13,"※")+Q14,IF(AND(A14="小計",COUNTIF($A$9:A13,"小計")&lt;1),SUM($G$9:G13)+Q14,IF(AND(A14="小計",COUNTIF($A$9:A13,"小計")&gt;=1),SUM(OFFSET($G$8,LARGE($V$9:V13,1)+1,0,LARGE($V$9:V14,1)-LARGE($V$9:V13,1)-1,1))+Q14,IF($A14="８％対象計",SUMIFS(G$9:G13,$N$9:$N13,"")+$Q14-SUMIFS(G$9:G13,$A$9:$A13,"非課税・不課税取引計")-SUMIFS(G$9:G13,$A$9:$A13,"小計")-SUMIFS(G$9:G13,$A$9:$A13,"８％消費税計")-SUMIFS(G$9:G13,$A$9:$A13,"８％対象計")-SUMIFS($G$9:G13,$A$9:A13,"８％(軽減)消費税計")-SUMIFS($G$9:G13,$A$9:A13,"８％(軽減)対象計"),IF(A14="８％(軽減)消費税計",ROUND(SUMIFS($G$9:G13,$A$9:A13,"８％(軽減)対象計")/COUNTIF($A$9:A13,"８％(軽減)対象計")*0.08,0)+Q14,IF($A14="８％消費税計",ROUND(SUMIFS(G$9:G13,$A$9:$A13,"８％対象計")/COUNTIF($A$9:$A13,"８％対象計")*0.08,0)+$Q14,IF(A14="値引き",T14,IF($C14="","",IF($D14="","",ROUND(F14*$D14,0)+$Q14)))))))))),"")</f>
        <v/>
      </c>
      <c r="H14" s="237" t="str">
        <f t="shared" si="0"/>
        <v/>
      </c>
      <c r="I14" s="235"/>
      <c r="J14" s="238" t="str">
        <f ca="1">IFERROR(IF($A14="非課税・不課税取引計",SUMIFS(J$9:J13,$N$9:$N13,"非・不")+$R14,IF(A14="８％(軽減)対象計",SUMIFS($J$9:J13,$N$9:N13,"※")+R14,IF(AND(A14="小計",COUNTIF($A$9:A13,"小計")&lt;1),SUM($J$9:J13)+R14,IF(AND(A14="小計",COUNTIF($A$9:A13,"小計")&gt;=1),SUM(OFFSET($J$8,LARGE($V$9:V13,1)+1,0,LARGE($V$9:V14,1)-LARGE($V$9:V13,1)-1,1))+R14,IF($A14="８％対象計",SUMIFS(J$9:J13,$N$9:$N13,"")+$R14-SUMIFS(J$9:J13,$A$9:$A13,"非課税・不課税取引計")-SUMIFS(J$9:J13,$A$9:$A13,"小計")-SUMIFS(J$9:J13,$A$9:$A13,"８％消費税計")-SUMIFS(J$9:J13,$A$9:$A13,"８％対象計")-SUMIFS($J$9:J13,$A$9:A13,"８％(軽減)消費税計")-SUMIFS($J$9:J13,$A$9:A13,"８％(軽減)対象計"),IF(A14="８％(軽減)消費税計",ROUND(SUMIFS($J$9:J13,$A$9:A13,"８％(軽減)対象計")/COUNTIF($A$9:A13,"８％(軽減)対象計")*0.08,0)+R14,IF($A14="８％消費税計",ROUND(SUMIFS(J$9:J13,$A$9:$A13,"８％対象計")/COUNTIF($A$9:$A13,"８％対象計")*0.08,0)+$R14,IF(A14="値引き",U14,IF($C14="","",IF($D14="","",ROUND(I14*$D14,0)+$R14)))))))))),"")</f>
        <v/>
      </c>
      <c r="K14" s="239" t="str">
        <f t="shared" si="1"/>
        <v/>
      </c>
      <c r="L14" s="240" t="str">
        <f t="shared" si="2"/>
        <v/>
      </c>
      <c r="M14" s="234" t="str">
        <f ca="1">IFERROR(IF($A14="非課税・不課税取引計",SUMIFS(M$9:M13,$N$9:$N13,"非・不")+$S14,IF(A14="８％(軽減)対象計",SUMIFS($M$9:M13,$N$9:N13,"※")+S14,IF(AND(A14="小計",COUNTIF($A$9:A13,"小計")&lt;1),SUM($M$9:M13)+S14,IF(AND(A14="小計",COUNTIF($A$9:A13,"小計")&gt;=1),SUM(OFFSET($M$8,LARGE($V$9:V13,1)+1,0,LARGE($V$9:V14,1)-LARGE($V$9:V13,1)-1,1))+S14,IF($A14="８％対象計",SUMIFS(M$9:M13,$N$9:$N13,"")+$S14-SUMIFS(M$9:M13,$A$9:$A13,"非課税・不課税取引計")-SUMIFS(M$9:M13,$A$9:$A13,"小計")-SUMIFS(M$9:M13,$A$9:$A13,"８％消費税計")-SUMIFS(M$9:M13,$A$9:$A13,"８％対象計")-SUMIFS($M$9:M13,$A$9:A13,"８％(軽減)消費税計")-SUMIFS($M$9:M13,$A$9:A13,"８％(軽減)対象計"),IF(A14="８％(軽減)消費税計",ROUND(SUMIFS($M$9:M13,$A$9:A13,"８％(軽減)対象計")/COUNTIF($A$9:A13,"８％(軽減)対象計")*0.08,0)+S14,IF($A14="８％消費税計",ROUND(SUMIFS(M$9:M13,$A$9:$A13,"８％対象計")/COUNTIF($A$9:$A13,"８％対象計")*0.08,0)+$S14,IF(A14="値引き",E14-G14-J14+S14,IF($C14="","",IF($D14="","",E14-G14-J14+$S14)))))))))),"")</f>
        <v/>
      </c>
      <c r="N14" s="241"/>
      <c r="O14" s="242"/>
      <c r="P14" s="308"/>
      <c r="Q14" s="249"/>
      <c r="R14" s="249"/>
      <c r="S14" s="250"/>
      <c r="T14" s="264"/>
      <c r="U14" s="265"/>
      <c r="V14" s="214" t="str">
        <f t="shared" si="3"/>
        <v/>
      </c>
    </row>
    <row r="15" spans="1:22" ht="19.899999999999999" customHeight="1">
      <c r="A15" s="230"/>
      <c r="B15" s="231"/>
      <c r="C15" s="232"/>
      <c r="D15" s="233"/>
      <c r="E15" s="234" t="str">
        <f ca="1">IFERROR(IF(A15="非課税・不課税取引計",SUMIFS($E$9:E14,$N$9:N14,"非・不")+P15,IF(A15="８％(軽減)対象計",SUMIFS($E$9:E14,$N$9:N14,"※")+P15,IF(AND(A15="小計",COUNTIF($A$9:A14,"小計")&lt;1),SUM($E$9:E14)+P15,IF(AND(A15="小計",COUNTIF($A$9:A14,"小計")&gt;=1),SUM(OFFSET($E$8,LARGE($V$9:V14,1)+1,0,LARGE($V$9:V15,1)-LARGE($V$9:V14,1)-1,1))+P15,IF(A15="８％対象計",SUMIFS($E$9:E14,$N$9:N14,"")+P15-SUMIFS($E$9:E14,$A$9:A14,"非課税・不課税取引計")-SUMIFS($E$9:E14,$A$9:A14,"小計")-SUMIFS($E$9:E14,$A$9:A14,"８％消費税計")-SUMIFS($E$9:E14,$A$9:A14,"８％対象計")-SUMIFS($E$9:E14,$A$9:A14,"８％(軽減)消費税計")-SUMIFS($E$9:E14,$A$9:A14,"８％(軽減)対象計"),IF(A15="８％(軽減)消費税計",ROUND(SUMIFS($E$9:E14,$A$9:A14,"８％(軽減)対象計")/COUNTIF($A$9:A14,"８％(軽減)対象計")*0.08,0)+P15,IF(A15="８％消費税計",ROUND(SUMIFS($E$9:E14,$A$9:A14,"８％対象計")/COUNTIF($A$9:A14,"８％対象計")*0.08,0)+P15,IF(AND(A15="値引き",C15="",D15=""),0+P15,IF(C15="","",IF(D15="","",ROUND(C15*D15,0)+P15)))))))))),"")</f>
        <v/>
      </c>
      <c r="F15" s="235"/>
      <c r="G15" s="236" t="str">
        <f ca="1">IFERROR(IF($A15="非課税・不課税取引計",SUMIFS(G$9:G14,$N$9:$N14,"非・不")+$Q15,IF(A15="８％(軽減)対象計",SUMIFS($G$9:G14,$N$9:N14,"※")+Q15,IF(AND(A15="小計",COUNTIF($A$9:A14,"小計")&lt;1),SUM($G$9:G14)+Q15,IF(AND(A15="小計",COUNTIF($A$9:A14,"小計")&gt;=1),SUM(OFFSET($G$8,LARGE($V$9:V14,1)+1,0,LARGE($V$9:V15,1)-LARGE($V$9:V14,1)-1,1))+Q15,IF($A15="８％対象計",SUMIFS(G$9:G14,$N$9:$N14,"")+$Q15-SUMIFS(G$9:G14,$A$9:$A14,"非課税・不課税取引計")-SUMIFS(G$9:G14,$A$9:$A14,"小計")-SUMIFS(G$9:G14,$A$9:$A14,"８％消費税計")-SUMIFS(G$9:G14,$A$9:$A14,"８％対象計")-SUMIFS($G$9:G14,$A$9:A14,"８％(軽減)消費税計")-SUMIFS($G$9:G14,$A$9:A14,"８％(軽減)対象計"),IF(A15="８％(軽減)消費税計",ROUND(SUMIFS($G$9:G14,$A$9:A14,"８％(軽減)対象計")/COUNTIF($A$9:A14,"８％(軽減)対象計")*0.08,0)+Q15,IF($A15="８％消費税計",ROUND(SUMIFS(G$9:G14,$A$9:$A14,"８％対象計")/COUNTIF($A$9:$A14,"８％対象計")*0.08,0)+$Q15,IF(A15="値引き",T15,IF($C15="","",IF($D15="","",ROUND(F15*$D15,0)+$Q15)))))))))),"")</f>
        <v/>
      </c>
      <c r="H15" s="237" t="str">
        <f t="shared" si="0"/>
        <v/>
      </c>
      <c r="I15" s="235"/>
      <c r="J15" s="238" t="str">
        <f ca="1">IFERROR(IF($A15="非課税・不課税取引計",SUMIFS(J$9:J14,$N$9:$N14,"非・不")+$R15,IF(A15="８％(軽減)対象計",SUMIFS($J$9:J14,$N$9:N14,"※")+R15,IF(AND(A15="小計",COUNTIF($A$9:A14,"小計")&lt;1),SUM($J$9:J14)+R15,IF(AND(A15="小計",COUNTIF($A$9:A14,"小計")&gt;=1),SUM(OFFSET($J$8,LARGE($V$9:V14,1)+1,0,LARGE($V$9:V15,1)-LARGE($V$9:V14,1)-1,1))+R15,IF($A15="８％対象計",SUMIFS(J$9:J14,$N$9:$N14,"")+$R15-SUMIFS(J$9:J14,$A$9:$A14,"非課税・不課税取引計")-SUMIFS(J$9:J14,$A$9:$A14,"小計")-SUMIFS(J$9:J14,$A$9:$A14,"８％消費税計")-SUMIFS(J$9:J14,$A$9:$A14,"８％対象計")-SUMIFS($J$9:J14,$A$9:A14,"８％(軽減)消費税計")-SUMIFS($J$9:J14,$A$9:A14,"８％(軽減)対象計"),IF(A15="８％(軽減)消費税計",ROUND(SUMIFS($J$9:J14,$A$9:A14,"８％(軽減)対象計")/COUNTIF($A$9:A14,"８％(軽減)対象計")*0.08,0)+R15,IF($A15="８％消費税計",ROUND(SUMIFS(J$9:J14,$A$9:$A14,"８％対象計")/COUNTIF($A$9:$A14,"８％対象計")*0.08,0)+$R15,IF(A15="値引き",U15,IF($C15="","",IF($D15="","",ROUND(I15*$D15,0)+$R15)))))))))),"")</f>
        <v/>
      </c>
      <c r="K15" s="239" t="str">
        <f t="shared" si="1"/>
        <v/>
      </c>
      <c r="L15" s="240" t="str">
        <f t="shared" si="2"/>
        <v/>
      </c>
      <c r="M15" s="234" t="str">
        <f ca="1">IFERROR(IF($A15="非課税・不課税取引計",SUMIFS(M$9:M14,$N$9:$N14,"非・不")+$S15,IF(A15="８％(軽減)対象計",SUMIFS($M$9:M14,$N$9:N14,"※")+S15,IF(AND(A15="小計",COUNTIF($A$9:A14,"小計")&lt;1),SUM($M$9:M14)+S15,IF(AND(A15="小計",COUNTIF($A$9:A14,"小計")&gt;=1),SUM(OFFSET($M$8,LARGE($V$9:V14,1)+1,0,LARGE($V$9:V15,1)-LARGE($V$9:V14,1)-1,1))+S15,IF($A15="８％対象計",SUMIFS(M$9:M14,$N$9:$N14,"")+$S15-SUMIFS(M$9:M14,$A$9:$A14,"非課税・不課税取引計")-SUMIFS(M$9:M14,$A$9:$A14,"小計")-SUMIFS(M$9:M14,$A$9:$A14,"８％消費税計")-SUMIFS(M$9:M14,$A$9:$A14,"８％対象計")-SUMIFS($M$9:M14,$A$9:A14,"８％(軽減)消費税計")-SUMIFS($M$9:M14,$A$9:A14,"８％(軽減)対象計"),IF(A15="８％(軽減)消費税計",ROUND(SUMIFS($M$9:M14,$A$9:A14,"８％(軽減)対象計")/COUNTIF($A$9:A14,"８％(軽減)対象計")*0.08,0)+S15,IF($A15="８％消費税計",ROUND(SUMIFS(M$9:M14,$A$9:$A14,"８％対象計")/COUNTIF($A$9:$A14,"８％対象計")*0.08,0)+$S15,IF(A15="値引き",E15-G15-J15+S15,IF($C15="","",IF($D15="","",E15-G15-J15+$S15)))))))))),"")</f>
        <v/>
      </c>
      <c r="N15" s="241"/>
      <c r="O15" s="242"/>
      <c r="P15" s="308"/>
      <c r="Q15" s="249"/>
      <c r="R15" s="249"/>
      <c r="S15" s="250"/>
      <c r="T15" s="264"/>
      <c r="U15" s="265"/>
      <c r="V15" s="214" t="str">
        <f t="shared" si="3"/>
        <v/>
      </c>
    </row>
    <row r="16" spans="1:22" ht="19.899999999999999" customHeight="1">
      <c r="A16" s="230"/>
      <c r="B16" s="231"/>
      <c r="C16" s="232"/>
      <c r="D16" s="233"/>
      <c r="E16" s="234" t="str">
        <f ca="1">IFERROR(IF(A16="非課税・不課税取引計",SUMIFS($E$9:E15,$N$9:N15,"非・不")+P16,IF(A16="８％(軽減)対象計",SUMIFS($E$9:E15,$N$9:N15,"※")+P16,IF(AND(A16="小計",COUNTIF($A$9:A15,"小計")&lt;1),SUM($E$9:E15)+P16,IF(AND(A16="小計",COUNTIF($A$9:A15,"小計")&gt;=1),SUM(OFFSET($E$8,LARGE($V$9:V15,1)+1,0,LARGE($V$9:V16,1)-LARGE($V$9:V15,1)-1,1))+P16,IF(A16="８％対象計",SUMIFS($E$9:E15,$N$9:N15,"")+P16-SUMIFS($E$9:E15,$A$9:A15,"非課税・不課税取引計")-SUMIFS($E$9:E15,$A$9:A15,"小計")-SUMIFS($E$9:E15,$A$9:A15,"８％消費税計")-SUMIFS($E$9:E15,$A$9:A15,"８％対象計")-SUMIFS($E$9:E15,$A$9:A15,"８％(軽減)消費税計")-SUMIFS($E$9:E15,$A$9:A15,"８％(軽減)対象計"),IF(A16="８％(軽減)消費税計",ROUND(SUMIFS($E$9:E15,$A$9:A15,"８％(軽減)対象計")/COUNTIF($A$9:A15,"８％(軽減)対象計")*0.08,0)+P16,IF(A16="８％消費税計",ROUND(SUMIFS($E$9:E15,$A$9:A15,"８％対象計")/COUNTIF($A$9:A15,"８％対象計")*0.08,0)+P16,IF(AND(A16="値引き",C16="",D16=""),0+P16,IF(C16="","",IF(D16="","",ROUND(C16*D16,0)+P16)))))))))),"")</f>
        <v/>
      </c>
      <c r="F16" s="235"/>
      <c r="G16" s="236" t="str">
        <f ca="1">IFERROR(IF($A16="非課税・不課税取引計",SUMIFS(G$9:G15,$N$9:$N15,"非・不")+$Q16,IF(A16="８％(軽減)対象計",SUMIFS($G$9:G15,$N$9:N15,"※")+Q16,IF(AND(A16="小計",COUNTIF($A$9:A15,"小計")&lt;1),SUM($G$9:G15)+Q16,IF(AND(A16="小計",COUNTIF($A$9:A15,"小計")&gt;=1),SUM(OFFSET($G$8,LARGE($V$9:V15,1)+1,0,LARGE($V$9:V16,1)-LARGE($V$9:V15,1)-1,1))+Q16,IF($A16="８％対象計",SUMIFS(G$9:G15,$N$9:$N15,"")+$Q16-SUMIFS(G$9:G15,$A$9:$A15,"非課税・不課税取引計")-SUMIFS(G$9:G15,$A$9:$A15,"小計")-SUMIFS(G$9:G15,$A$9:$A15,"８％消費税計")-SUMIFS(G$9:G15,$A$9:$A15,"８％対象計")-SUMIFS($G$9:G15,$A$9:A15,"８％(軽減)消費税計")-SUMIFS($G$9:G15,$A$9:A15,"８％(軽減)対象計"),IF(A16="８％(軽減)消費税計",ROUND(SUMIFS($G$9:G15,$A$9:A15,"８％(軽減)対象計")/COUNTIF($A$9:A15,"８％(軽減)対象計")*0.08,0)+Q16,IF($A16="８％消費税計",ROUND(SUMIFS(G$9:G15,$A$9:$A15,"８％対象計")/COUNTIF($A$9:$A15,"８％対象計")*0.08,0)+$Q16,IF(A16="値引き",T16,IF($C16="","",IF($D16="","",ROUND(F16*$D16,0)+$Q16)))))))))),"")</f>
        <v/>
      </c>
      <c r="H16" s="237" t="str">
        <f t="shared" si="0"/>
        <v/>
      </c>
      <c r="I16" s="235"/>
      <c r="J16" s="238" t="str">
        <f ca="1">IFERROR(IF($A16="非課税・不課税取引計",SUMIFS(J$9:J15,$N$9:$N15,"非・不")+$R16,IF(A16="８％(軽減)対象計",SUMIFS($J$9:J15,$N$9:N15,"※")+R16,IF(AND(A16="小計",COUNTIF($A$9:A15,"小計")&lt;1),SUM($J$9:J15)+R16,IF(AND(A16="小計",COUNTIF($A$9:A15,"小計")&gt;=1),SUM(OFFSET($J$8,LARGE($V$9:V15,1)+1,0,LARGE($V$9:V16,1)-LARGE($V$9:V15,1)-1,1))+R16,IF($A16="８％対象計",SUMIFS(J$9:J15,$N$9:$N15,"")+$R16-SUMIFS(J$9:J15,$A$9:$A15,"非課税・不課税取引計")-SUMIFS(J$9:J15,$A$9:$A15,"小計")-SUMIFS(J$9:J15,$A$9:$A15,"８％消費税計")-SUMIFS(J$9:J15,$A$9:$A15,"８％対象計")-SUMIFS($J$9:J15,$A$9:A15,"８％(軽減)消費税計")-SUMIFS($J$9:J15,$A$9:A15,"８％(軽減)対象計"),IF(A16="８％(軽減)消費税計",ROUND(SUMIFS($J$9:J15,$A$9:A15,"８％(軽減)対象計")/COUNTIF($A$9:A15,"８％(軽減)対象計")*0.08,0)+R16,IF($A16="８％消費税計",ROUND(SUMIFS(J$9:J15,$A$9:$A15,"８％対象計")/COUNTIF($A$9:$A15,"８％対象計")*0.08,0)+$R16,IF(A16="値引き",U16,IF($C16="","",IF($D16="","",ROUND(I16*$D16,0)+$R16)))))))))),"")</f>
        <v/>
      </c>
      <c r="K16" s="239" t="str">
        <f t="shared" si="1"/>
        <v/>
      </c>
      <c r="L16" s="240" t="str">
        <f t="shared" si="2"/>
        <v/>
      </c>
      <c r="M16" s="234" t="str">
        <f ca="1">IFERROR(IF($A16="非課税・不課税取引計",SUMIFS(M$9:M15,$N$9:$N15,"非・不")+$S16,IF(A16="８％(軽減)対象計",SUMIFS($M$9:M15,$N$9:N15,"※")+S16,IF(AND(A16="小計",COUNTIF($A$9:A15,"小計")&lt;1),SUM($M$9:M15)+S16,IF(AND(A16="小計",COUNTIF($A$9:A15,"小計")&gt;=1),SUM(OFFSET($M$8,LARGE($V$9:V15,1)+1,0,LARGE($V$9:V16,1)-LARGE($V$9:V15,1)-1,1))+S16,IF($A16="８％対象計",SUMIFS(M$9:M15,$N$9:$N15,"")+$S16-SUMIFS(M$9:M15,$A$9:$A15,"非課税・不課税取引計")-SUMIFS(M$9:M15,$A$9:$A15,"小計")-SUMIFS(M$9:M15,$A$9:$A15,"８％消費税計")-SUMIFS(M$9:M15,$A$9:$A15,"８％対象計")-SUMIFS($M$9:M15,$A$9:A15,"８％(軽減)消費税計")-SUMIFS($M$9:M15,$A$9:A15,"８％(軽減)対象計"),IF(A16="８％(軽減)消費税計",ROUND(SUMIFS($M$9:M15,$A$9:A15,"８％(軽減)対象計")/COUNTIF($A$9:A15,"８％(軽減)対象計")*0.08,0)+S16,IF($A16="８％消費税計",ROUND(SUMIFS(M$9:M15,$A$9:$A15,"８％対象計")/COUNTIF($A$9:$A15,"８％対象計")*0.08,0)+$S16,IF(A16="値引き",E16-G16-J16+S16,IF($C16="","",IF($D16="","",E16-G16-J16+$S16)))))))))),"")</f>
        <v/>
      </c>
      <c r="N16" s="241"/>
      <c r="O16" s="242"/>
      <c r="P16" s="308"/>
      <c r="Q16" s="249"/>
      <c r="R16" s="249"/>
      <c r="S16" s="250"/>
      <c r="T16" s="264"/>
      <c r="U16" s="265"/>
      <c r="V16" s="214" t="str">
        <f t="shared" si="3"/>
        <v/>
      </c>
    </row>
    <row r="17" spans="1:22" ht="19.899999999999999" customHeight="1">
      <c r="A17" s="230"/>
      <c r="B17" s="231"/>
      <c r="C17" s="232"/>
      <c r="D17" s="233"/>
      <c r="E17" s="234" t="str">
        <f ca="1">IFERROR(IF(A17="非課税・不課税取引計",SUMIFS($E$9:E16,$N$9:N16,"非・不")+P17,IF(A17="８％(軽減)対象計",SUMIFS($E$9:E16,$N$9:N16,"※")+P17,IF(AND(A17="小計",COUNTIF($A$9:A16,"小計")&lt;1),SUM($E$9:E16)+P17,IF(AND(A17="小計",COUNTIF($A$9:A16,"小計")&gt;=1),SUM(OFFSET($E$8,LARGE($V$9:V16,1)+1,0,LARGE($V$9:V17,1)-LARGE($V$9:V16,1)-1,1))+P17,IF(A17="８％対象計",SUMIFS($E$9:E16,$N$9:N16,"")+P17-SUMIFS($E$9:E16,$A$9:A16,"非課税・不課税取引計")-SUMIFS($E$9:E16,$A$9:A16,"小計")-SUMIFS($E$9:E16,$A$9:A16,"８％消費税計")-SUMIFS($E$9:E16,$A$9:A16,"８％対象計")-SUMIFS($E$9:E16,$A$9:A16,"８％(軽減)消費税計")-SUMIFS($E$9:E16,$A$9:A16,"８％(軽減)対象計"),IF(A17="８％(軽減)消費税計",ROUND(SUMIFS($E$9:E16,$A$9:A16,"８％(軽減)対象計")/COUNTIF($A$9:A16,"８％(軽減)対象計")*0.08,0)+P17,IF(A17="８％消費税計",ROUND(SUMIFS($E$9:E16,$A$9:A16,"８％対象計")/COUNTIF($A$9:A16,"８％対象計")*0.08,0)+P17,IF(AND(A17="値引き",C17="",D17=""),0+P17,IF(C17="","",IF(D17="","",ROUND(C17*D17,0)+P17)))))))))),"")</f>
        <v/>
      </c>
      <c r="F17" s="235"/>
      <c r="G17" s="236" t="str">
        <f ca="1">IFERROR(IF($A17="非課税・不課税取引計",SUMIFS(G$9:G16,$N$9:$N16,"非・不")+$Q17,IF(A17="８％(軽減)対象計",SUMIFS($G$9:G16,$N$9:N16,"※")+Q17,IF(AND(A17="小計",COUNTIF($A$9:A16,"小計")&lt;1),SUM($G$9:G16)+Q17,IF(AND(A17="小計",COUNTIF($A$9:A16,"小計")&gt;=1),SUM(OFFSET($G$8,LARGE($V$9:V16,1)+1,0,LARGE($V$9:V17,1)-LARGE($V$9:V16,1)-1,1))+Q17,IF($A17="８％対象計",SUMIFS(G$9:G16,$N$9:$N16,"")+$Q17-SUMIFS(G$9:G16,$A$9:$A16,"非課税・不課税取引計")-SUMIFS(G$9:G16,$A$9:$A16,"小計")-SUMIFS(G$9:G16,$A$9:$A16,"８％消費税計")-SUMIFS(G$9:G16,$A$9:$A16,"８％対象計")-SUMIFS($G$9:G16,$A$9:A16,"８％(軽減)消費税計")-SUMIFS($G$9:G16,$A$9:A16,"８％(軽減)対象計"),IF(A17="８％(軽減)消費税計",ROUND(SUMIFS($G$9:G16,$A$9:A16,"８％(軽減)対象計")/COUNTIF($A$9:A16,"８％(軽減)対象計")*0.08,0)+Q17,IF($A17="８％消費税計",ROUND(SUMIFS(G$9:G16,$A$9:$A16,"８％対象計")/COUNTIF($A$9:$A16,"８％対象計")*0.08,0)+$Q17,IF(A17="値引き",T17,IF($C17="","",IF($D17="","",ROUND(F17*$D17,0)+$Q17)))))))))),"")</f>
        <v/>
      </c>
      <c r="H17" s="237" t="str">
        <f t="shared" si="0"/>
        <v/>
      </c>
      <c r="I17" s="235"/>
      <c r="J17" s="238" t="str">
        <f ca="1">IFERROR(IF($A17="非課税・不課税取引計",SUMIFS(J$9:J16,$N$9:$N16,"非・不")+$R17,IF(A17="８％(軽減)対象計",SUMIFS($J$9:J16,$N$9:N16,"※")+R17,IF(AND(A17="小計",COUNTIF($A$9:A16,"小計")&lt;1),SUM($J$9:J16)+R17,IF(AND(A17="小計",COUNTIF($A$9:A16,"小計")&gt;=1),SUM(OFFSET($J$8,LARGE($V$9:V16,1)+1,0,LARGE($V$9:V17,1)-LARGE($V$9:V16,1)-1,1))+R17,IF($A17="８％対象計",SUMIFS(J$9:J16,$N$9:$N16,"")+$R17-SUMIFS(J$9:J16,$A$9:$A16,"非課税・不課税取引計")-SUMIFS(J$9:J16,$A$9:$A16,"小計")-SUMIFS(J$9:J16,$A$9:$A16,"８％消費税計")-SUMIFS(J$9:J16,$A$9:$A16,"８％対象計")-SUMIFS($J$9:J16,$A$9:A16,"８％(軽減)消費税計")-SUMIFS($J$9:J16,$A$9:A16,"８％(軽減)対象計"),IF(A17="８％(軽減)消費税計",ROUND(SUMIFS($J$9:J16,$A$9:A16,"８％(軽減)対象計")/COUNTIF($A$9:A16,"８％(軽減)対象計")*0.08,0)+R17,IF($A17="８％消費税計",ROUND(SUMIFS(J$9:J16,$A$9:$A16,"８％対象計")/COUNTIF($A$9:$A16,"８％対象計")*0.08,0)+$R17,IF(A17="値引き",U17,IF($C17="","",IF($D17="","",ROUND(I17*$D17,0)+$R17)))))))))),"")</f>
        <v/>
      </c>
      <c r="K17" s="239" t="str">
        <f t="shared" si="1"/>
        <v/>
      </c>
      <c r="L17" s="240" t="str">
        <f t="shared" si="2"/>
        <v/>
      </c>
      <c r="M17" s="234" t="str">
        <f ca="1">IFERROR(IF($A17="非課税・不課税取引計",SUMIFS(M$9:M16,$N$9:$N16,"非・不")+$S17,IF(A17="８％(軽減)対象計",SUMIFS($M$9:M16,$N$9:N16,"※")+S17,IF(AND(A17="小計",COUNTIF($A$9:A16,"小計")&lt;1),SUM($M$9:M16)+S17,IF(AND(A17="小計",COUNTIF($A$9:A16,"小計")&gt;=1),SUM(OFFSET($M$8,LARGE($V$9:V16,1)+1,0,LARGE($V$9:V17,1)-LARGE($V$9:V16,1)-1,1))+S17,IF($A17="８％対象計",SUMIFS(M$9:M16,$N$9:$N16,"")+$S17-SUMIFS(M$9:M16,$A$9:$A16,"非課税・不課税取引計")-SUMIFS(M$9:M16,$A$9:$A16,"小計")-SUMIFS(M$9:M16,$A$9:$A16,"８％消費税計")-SUMIFS(M$9:M16,$A$9:$A16,"８％対象計")-SUMIFS($M$9:M16,$A$9:A16,"８％(軽減)消費税計")-SUMIFS($M$9:M16,$A$9:A16,"８％(軽減)対象計"),IF(A17="８％(軽減)消費税計",ROUND(SUMIFS($M$9:M16,$A$9:A16,"８％(軽減)対象計")/COUNTIF($A$9:A16,"８％(軽減)対象計")*0.08,0)+S17,IF($A17="８％消費税計",ROUND(SUMIFS(M$9:M16,$A$9:$A16,"８％対象計")/COUNTIF($A$9:$A16,"８％対象計")*0.08,0)+$S17,IF(A17="値引き",E17-G17-J17+S17,IF($C17="","",IF($D17="","",E17-G17-J17+$S17)))))))))),"")</f>
        <v/>
      </c>
      <c r="N17" s="241"/>
      <c r="O17" s="242"/>
      <c r="P17" s="308"/>
      <c r="Q17" s="249"/>
      <c r="R17" s="249"/>
      <c r="S17" s="250"/>
      <c r="T17" s="264"/>
      <c r="U17" s="265"/>
      <c r="V17" s="214" t="str">
        <f t="shared" si="3"/>
        <v/>
      </c>
    </row>
    <row r="18" spans="1:22" ht="19.899999999999999" customHeight="1">
      <c r="A18" s="230"/>
      <c r="B18" s="231"/>
      <c r="C18" s="232"/>
      <c r="D18" s="233"/>
      <c r="E18" s="234" t="str">
        <f ca="1">IFERROR(IF(A18="非課税・不課税取引計",SUMIFS($E$9:E17,$N$9:N17,"非・不")+P18,IF(A18="８％(軽減)対象計",SUMIFS($E$9:E17,$N$9:N17,"※")+P18,IF(AND(A18="小計",COUNTIF($A$9:A17,"小計")&lt;1),SUM($E$9:E17)+P18,IF(AND(A18="小計",COUNTIF($A$9:A17,"小計")&gt;=1),SUM(OFFSET($E$8,LARGE($V$9:V17,1)+1,0,LARGE($V$9:V18,1)-LARGE($V$9:V17,1)-1,1))+P18,IF(A18="８％対象計",SUMIFS($E$9:E17,$N$9:N17,"")+P18-SUMIFS($E$9:E17,$A$9:A17,"非課税・不課税取引計")-SUMIFS($E$9:E17,$A$9:A17,"小計")-SUMIFS($E$9:E17,$A$9:A17,"８％消費税計")-SUMIFS($E$9:E17,$A$9:A17,"８％対象計")-SUMIFS($E$9:E17,$A$9:A17,"８％(軽減)消費税計")-SUMIFS($E$9:E17,$A$9:A17,"８％(軽減)対象計"),IF(A18="８％(軽減)消費税計",ROUND(SUMIFS($E$9:E17,$A$9:A17,"８％(軽減)対象計")/COUNTIF($A$9:A17,"８％(軽減)対象計")*0.08,0)+P18,IF(A18="８％消費税計",ROUND(SUMIFS($E$9:E17,$A$9:A17,"８％対象計")/COUNTIF($A$9:A17,"８％対象計")*0.08,0)+P18,IF(AND(A18="値引き",C18="",D18=""),0+P18,IF(C18="","",IF(D18="","",ROUND(C18*D18,0)+P18)))))))))),"")</f>
        <v/>
      </c>
      <c r="F18" s="235"/>
      <c r="G18" s="236" t="str">
        <f ca="1">IFERROR(IF($A18="非課税・不課税取引計",SUMIFS(G$9:G17,$N$9:$N17,"非・不")+$Q18,IF(A18="８％(軽減)対象計",SUMIFS($G$9:G17,$N$9:N17,"※")+Q18,IF(AND(A18="小計",COUNTIF($A$9:A17,"小計")&lt;1),SUM($G$9:G17)+Q18,IF(AND(A18="小計",COUNTIF($A$9:A17,"小計")&gt;=1),SUM(OFFSET($G$8,LARGE($V$9:V17,1)+1,0,LARGE($V$9:V18,1)-LARGE($V$9:V17,1)-1,1))+Q18,IF($A18="８％対象計",SUMIFS(G$9:G17,$N$9:$N17,"")+$Q18-SUMIFS(G$9:G17,$A$9:$A17,"非課税・不課税取引計")-SUMIFS(G$9:G17,$A$9:$A17,"小計")-SUMIFS(G$9:G17,$A$9:$A17,"８％消費税計")-SUMIFS(G$9:G17,$A$9:$A17,"８％対象計")-SUMIFS($G$9:G17,$A$9:A17,"８％(軽減)消費税計")-SUMIFS($G$9:G17,$A$9:A17,"８％(軽減)対象計"),IF(A18="８％(軽減)消費税計",ROUND(SUMIFS($G$9:G17,$A$9:A17,"８％(軽減)対象計")/COUNTIF($A$9:A17,"８％(軽減)対象計")*0.08,0)+Q18,IF($A18="８％消費税計",ROUND(SUMIFS(G$9:G17,$A$9:$A17,"８％対象計")/COUNTIF($A$9:$A17,"８％対象計")*0.08,0)+$Q18,IF(A18="値引き",T18,IF($C18="","",IF($D18="","",ROUND(F18*$D18,0)+$Q18)))))))))),"")</f>
        <v/>
      </c>
      <c r="H18" s="237" t="str">
        <f t="shared" si="0"/>
        <v/>
      </c>
      <c r="I18" s="235"/>
      <c r="J18" s="238" t="str">
        <f ca="1">IFERROR(IF($A18="非課税・不課税取引計",SUMIFS(J$9:J17,$N$9:$N17,"非・不")+$R18,IF(A18="８％(軽減)対象計",SUMIFS($J$9:J17,$N$9:N17,"※")+R18,IF(AND(A18="小計",COUNTIF($A$9:A17,"小計")&lt;1),SUM($J$9:J17)+R18,IF(AND(A18="小計",COUNTIF($A$9:A17,"小計")&gt;=1),SUM(OFFSET($J$8,LARGE($V$9:V17,1)+1,0,LARGE($V$9:V18,1)-LARGE($V$9:V17,1)-1,1))+R18,IF($A18="８％対象計",SUMIFS(J$9:J17,$N$9:$N17,"")+$R18-SUMIFS(J$9:J17,$A$9:$A17,"非課税・不課税取引計")-SUMIFS(J$9:J17,$A$9:$A17,"小計")-SUMIFS(J$9:J17,$A$9:$A17,"８％消費税計")-SUMIFS(J$9:J17,$A$9:$A17,"８％対象計")-SUMIFS($J$9:J17,$A$9:A17,"８％(軽減)消費税計")-SUMIFS($J$9:J17,$A$9:A17,"８％(軽減)対象計"),IF(A18="８％(軽減)消費税計",ROUND(SUMIFS($J$9:J17,$A$9:A17,"８％(軽減)対象計")/COUNTIF($A$9:A17,"８％(軽減)対象計")*0.08,0)+R18,IF($A18="８％消費税計",ROUND(SUMIFS(J$9:J17,$A$9:$A17,"８％対象計")/COUNTIF($A$9:$A17,"８％対象計")*0.08,0)+$R18,IF(A18="値引き",U18,IF($C18="","",IF($D18="","",ROUND(I18*$D18,0)+$R18)))))))))),"")</f>
        <v/>
      </c>
      <c r="K18" s="239" t="str">
        <f t="shared" si="1"/>
        <v/>
      </c>
      <c r="L18" s="240" t="str">
        <f t="shared" si="2"/>
        <v/>
      </c>
      <c r="M18" s="234" t="str">
        <f ca="1">IFERROR(IF($A18="非課税・不課税取引計",SUMIFS(M$9:M17,$N$9:$N17,"非・不")+$S18,IF(A18="８％(軽減)対象計",SUMIFS($M$9:M17,$N$9:N17,"※")+S18,IF(AND(A18="小計",COUNTIF($A$9:A17,"小計")&lt;1),SUM($M$9:M17)+S18,IF(AND(A18="小計",COUNTIF($A$9:A17,"小計")&gt;=1),SUM(OFFSET($M$8,LARGE($V$9:V17,1)+1,0,LARGE($V$9:V18,1)-LARGE($V$9:V17,1)-1,1))+S18,IF($A18="８％対象計",SUMIFS(M$9:M17,$N$9:$N17,"")+$S18-SUMIFS(M$9:M17,$A$9:$A17,"非課税・不課税取引計")-SUMIFS(M$9:M17,$A$9:$A17,"小計")-SUMIFS(M$9:M17,$A$9:$A17,"８％消費税計")-SUMIFS(M$9:M17,$A$9:$A17,"８％対象計")-SUMIFS($M$9:M17,$A$9:A17,"８％(軽減)消費税計")-SUMIFS($M$9:M17,$A$9:A17,"８％(軽減)対象計"),IF(A18="８％(軽減)消費税計",ROUND(SUMIFS($M$9:M17,$A$9:A17,"８％(軽減)対象計")/COUNTIF($A$9:A17,"８％(軽減)対象計")*0.08,0)+S18,IF($A18="８％消費税計",ROUND(SUMIFS(M$9:M17,$A$9:$A17,"８％対象計")/COUNTIF($A$9:$A17,"８％対象計")*0.08,0)+$S18,IF(A18="値引き",E18-G18-J18+S18,IF($C18="","",IF($D18="","",E18-G18-J18+$S18)))))))))),"")</f>
        <v/>
      </c>
      <c r="N18" s="241"/>
      <c r="O18" s="242"/>
      <c r="P18" s="308"/>
      <c r="Q18" s="249"/>
      <c r="R18" s="249"/>
      <c r="S18" s="250"/>
      <c r="T18" s="264"/>
      <c r="U18" s="265"/>
      <c r="V18" s="214" t="str">
        <f t="shared" si="3"/>
        <v/>
      </c>
    </row>
    <row r="19" spans="1:22" ht="19.899999999999999" customHeight="1">
      <c r="A19" s="230"/>
      <c r="B19" s="231"/>
      <c r="C19" s="232"/>
      <c r="D19" s="233"/>
      <c r="E19" s="234" t="str">
        <f ca="1">IFERROR(IF(A19="非課税・不課税取引計",SUMIFS($E$9:E18,$N$9:N18,"非・不")+P19,IF(A19="８％(軽減)対象計",SUMIFS($E$9:E18,$N$9:N18,"※")+P19,IF(AND(A19="小計",COUNTIF($A$9:A18,"小計")&lt;1),SUM($E$9:E18)+P19,IF(AND(A19="小計",COUNTIF($A$9:A18,"小計")&gt;=1),SUM(OFFSET($E$8,LARGE($V$9:V18,1)+1,0,LARGE($V$9:V19,1)-LARGE($V$9:V18,1)-1,1))+P19,IF(A19="８％対象計",SUMIFS($E$9:E18,$N$9:N18,"")+P19-SUMIFS($E$9:E18,$A$9:A18,"非課税・不課税取引計")-SUMIFS($E$9:E18,$A$9:A18,"小計")-SUMIFS($E$9:E18,$A$9:A18,"８％消費税計")-SUMIFS($E$9:E18,$A$9:A18,"８％対象計")-SUMIFS($E$9:E18,$A$9:A18,"８％(軽減)消費税計")-SUMIFS($E$9:E18,$A$9:A18,"８％(軽減)対象計"),IF(A19="８％(軽減)消費税計",ROUND(SUMIFS($E$9:E18,$A$9:A18,"８％(軽減)対象計")/COUNTIF($A$9:A18,"８％(軽減)対象計")*0.08,0)+P19,IF(A19="８％消費税計",ROUND(SUMIFS($E$9:E18,$A$9:A18,"８％対象計")/COUNTIF($A$9:A18,"８％対象計")*0.08,0)+P19,IF(AND(A19="値引き",C19="",D19=""),0+P19,IF(C19="","",IF(D19="","",ROUND(C19*D19,0)+P19)))))))))),"")</f>
        <v/>
      </c>
      <c r="F19" s="235"/>
      <c r="G19" s="236" t="str">
        <f ca="1">IFERROR(IF($A19="非課税・不課税取引計",SUMIFS(G$9:G18,$N$9:$N18,"非・不")+$Q19,IF(A19="８％(軽減)対象計",SUMIFS($G$9:G18,$N$9:N18,"※")+Q19,IF(AND(A19="小計",COUNTIF($A$9:A18,"小計")&lt;1),SUM($G$9:G18)+Q19,IF(AND(A19="小計",COUNTIF($A$9:A18,"小計")&gt;=1),SUM(OFFSET($G$8,LARGE($V$9:V18,1)+1,0,LARGE($V$9:V19,1)-LARGE($V$9:V18,1)-1,1))+Q19,IF($A19="８％対象計",SUMIFS(G$9:G18,$N$9:$N18,"")+$Q19-SUMIFS(G$9:G18,$A$9:$A18,"非課税・不課税取引計")-SUMIFS(G$9:G18,$A$9:$A18,"小計")-SUMIFS(G$9:G18,$A$9:$A18,"８％消費税計")-SUMIFS(G$9:G18,$A$9:$A18,"８％対象計")-SUMIFS($G$9:G18,$A$9:A18,"８％(軽減)消費税計")-SUMIFS($G$9:G18,$A$9:A18,"８％(軽減)対象計"),IF(A19="８％(軽減)消費税計",ROUND(SUMIFS($G$9:G18,$A$9:A18,"８％(軽減)対象計")/COUNTIF($A$9:A18,"８％(軽減)対象計")*0.08,0)+Q19,IF($A19="８％消費税計",ROUND(SUMIFS(G$9:G18,$A$9:$A18,"８％対象計")/COUNTIF($A$9:$A18,"８％対象計")*0.08,0)+$Q19,IF(A19="値引き",T19,IF($C19="","",IF($D19="","",ROUND(F19*$D19,0)+$Q19)))))))))),"")</f>
        <v/>
      </c>
      <c r="H19" s="237" t="str">
        <f t="shared" si="0"/>
        <v/>
      </c>
      <c r="I19" s="235"/>
      <c r="J19" s="238" t="str">
        <f ca="1">IFERROR(IF($A19="非課税・不課税取引計",SUMIFS(J$9:J18,$N$9:$N18,"非・不")+$R19,IF(A19="８％(軽減)対象計",SUMIFS($J$9:J18,$N$9:N18,"※")+R19,IF(AND(A19="小計",COUNTIF($A$9:A18,"小計")&lt;1),SUM($J$9:J18)+R19,IF(AND(A19="小計",COUNTIF($A$9:A18,"小計")&gt;=1),SUM(OFFSET($J$8,LARGE($V$9:V18,1)+1,0,LARGE($V$9:V19,1)-LARGE($V$9:V18,1)-1,1))+R19,IF($A19="８％対象計",SUMIFS(J$9:J18,$N$9:$N18,"")+$R19-SUMIFS(J$9:J18,$A$9:$A18,"非課税・不課税取引計")-SUMIFS(J$9:J18,$A$9:$A18,"小計")-SUMIFS(J$9:J18,$A$9:$A18,"８％消費税計")-SUMIFS(J$9:J18,$A$9:$A18,"８％対象計")-SUMIFS($J$9:J18,$A$9:A18,"８％(軽減)消費税計")-SUMIFS($J$9:J18,$A$9:A18,"８％(軽減)対象計"),IF(A19="８％(軽減)消費税計",ROUND(SUMIFS($J$9:J18,$A$9:A18,"８％(軽減)対象計")/COUNTIF($A$9:A18,"８％(軽減)対象計")*0.08,0)+R19,IF($A19="８％消費税計",ROUND(SUMIFS(J$9:J18,$A$9:$A18,"８％対象計")/COUNTIF($A$9:$A18,"８％対象計")*0.08,0)+$R19,IF(A19="値引き",U19,IF($C19="","",IF($D19="","",ROUND(I19*$D19,0)+$R19)))))))))),"")</f>
        <v/>
      </c>
      <c r="K19" s="239" t="str">
        <f t="shared" si="1"/>
        <v/>
      </c>
      <c r="L19" s="240" t="str">
        <f t="shared" si="2"/>
        <v/>
      </c>
      <c r="M19" s="234" t="str">
        <f ca="1">IFERROR(IF($A19="非課税・不課税取引計",SUMIFS(M$9:M18,$N$9:$N18,"非・不")+$S19,IF(A19="８％(軽減)対象計",SUMIFS($M$9:M18,$N$9:N18,"※")+S19,IF(AND(A19="小計",COUNTIF($A$9:A18,"小計")&lt;1),SUM($M$9:M18)+S19,IF(AND(A19="小計",COUNTIF($A$9:A18,"小計")&gt;=1),SUM(OFFSET($M$8,LARGE($V$9:V18,1)+1,0,LARGE($V$9:V19,1)-LARGE($V$9:V18,1)-1,1))+S19,IF($A19="８％対象計",SUMIFS(M$9:M18,$N$9:$N18,"")+$S19-SUMIFS(M$9:M18,$A$9:$A18,"非課税・不課税取引計")-SUMIFS(M$9:M18,$A$9:$A18,"小計")-SUMIFS(M$9:M18,$A$9:$A18,"８％消費税計")-SUMIFS(M$9:M18,$A$9:$A18,"８％対象計")-SUMIFS($M$9:M18,$A$9:A18,"８％(軽減)消費税計")-SUMIFS($M$9:M18,$A$9:A18,"８％(軽減)対象計"),IF(A19="８％(軽減)消費税計",ROUND(SUMIFS($M$9:M18,$A$9:A18,"８％(軽減)対象計")/COUNTIF($A$9:A18,"８％(軽減)対象計")*0.08,0)+S19,IF($A19="８％消費税計",ROUND(SUMIFS(M$9:M18,$A$9:$A18,"８％対象計")/COUNTIF($A$9:$A18,"８％対象計")*0.08,0)+$S19,IF(A19="値引き",E19-G19-J19+S19,IF($C19="","",IF($D19="","",E19-G19-J19+$S19)))))))))),"")</f>
        <v/>
      </c>
      <c r="N19" s="241"/>
      <c r="O19" s="242"/>
      <c r="P19" s="308"/>
      <c r="Q19" s="249"/>
      <c r="R19" s="249"/>
      <c r="S19" s="250"/>
      <c r="T19" s="264"/>
      <c r="U19" s="265"/>
      <c r="V19" s="214" t="str">
        <f t="shared" si="3"/>
        <v/>
      </c>
    </row>
    <row r="20" spans="1:22" ht="19.899999999999999" customHeight="1">
      <c r="A20" s="230"/>
      <c r="B20" s="231"/>
      <c r="C20" s="232"/>
      <c r="D20" s="233"/>
      <c r="E20" s="234" t="str">
        <f ca="1">IFERROR(IF(A20="非課税・不課税取引計",SUMIFS($E$9:E19,$N$9:N19,"非・不")+P20,IF(A20="８％(軽減)対象計",SUMIFS($E$9:E19,$N$9:N19,"※")+P20,IF(AND(A20="小計",COUNTIF($A$9:A19,"小計")&lt;1),SUM($E$9:E19)+P20,IF(AND(A20="小計",COUNTIF($A$9:A19,"小計")&gt;=1),SUM(OFFSET($E$8,LARGE($V$9:V19,1)+1,0,LARGE($V$9:V20,1)-LARGE($V$9:V19,1)-1,1))+P20,IF(A20="８％対象計",SUMIFS($E$9:E19,$N$9:N19,"")+P20-SUMIFS($E$9:E19,$A$9:A19,"非課税・不課税取引計")-SUMIFS($E$9:E19,$A$9:A19,"小計")-SUMIFS($E$9:E19,$A$9:A19,"８％消費税計")-SUMIFS($E$9:E19,$A$9:A19,"８％対象計")-SUMIFS($E$9:E19,$A$9:A19,"８％(軽減)消費税計")-SUMIFS($E$9:E19,$A$9:A19,"８％(軽減)対象計"),IF(A20="８％(軽減)消費税計",ROUND(SUMIFS($E$9:E19,$A$9:A19,"８％(軽減)対象計")/COUNTIF($A$9:A19,"８％(軽減)対象計")*0.08,0)+P20,IF(A20="８％消費税計",ROUND(SUMIFS($E$9:E19,$A$9:A19,"８％対象計")/COUNTIF($A$9:A19,"８％対象計")*0.08,0)+P20,IF(AND(A20="値引き",C20="",D20=""),0+P20,IF(C20="","",IF(D20="","",ROUND(C20*D20,0)+P20)))))))))),"")</f>
        <v/>
      </c>
      <c r="F20" s="235"/>
      <c r="G20" s="236" t="str">
        <f ca="1">IFERROR(IF($A20="非課税・不課税取引計",SUMIFS(G$9:G19,$N$9:$N19,"非・不")+$Q20,IF(A20="８％(軽減)対象計",SUMIFS($G$9:G19,$N$9:N19,"※")+Q20,IF(AND(A20="小計",COUNTIF($A$9:A19,"小計")&lt;1),SUM($G$9:G19)+Q20,IF(AND(A20="小計",COUNTIF($A$9:A19,"小計")&gt;=1),SUM(OFFSET($G$8,LARGE($V$9:V19,1)+1,0,LARGE($V$9:V20,1)-LARGE($V$9:V19,1)-1,1))+Q20,IF($A20="８％対象計",SUMIFS(G$9:G19,$N$9:$N19,"")+$Q20-SUMIFS(G$9:G19,$A$9:$A19,"非課税・不課税取引計")-SUMIFS(G$9:G19,$A$9:$A19,"小計")-SUMIFS(G$9:G19,$A$9:$A19,"８％消費税計")-SUMIFS(G$9:G19,$A$9:$A19,"８％対象計")-SUMIFS($G$9:G19,$A$9:A19,"８％(軽減)消費税計")-SUMIFS($G$9:G19,$A$9:A19,"８％(軽減)対象計"),IF(A20="８％(軽減)消費税計",ROUND(SUMIFS($G$9:G19,$A$9:A19,"８％(軽減)対象計")/COUNTIF($A$9:A19,"８％(軽減)対象計")*0.08,0)+Q20,IF($A20="８％消費税計",ROUND(SUMIFS(G$9:G19,$A$9:$A19,"８％対象計")/COUNTIF($A$9:$A19,"８％対象計")*0.08,0)+$Q20,IF(A20="値引き",T20,IF($C20="","",IF($D20="","",ROUND(F20*$D20,0)+$Q20)))))))))),"")</f>
        <v/>
      </c>
      <c r="H20" s="237" t="str">
        <f t="shared" si="0"/>
        <v/>
      </c>
      <c r="I20" s="235"/>
      <c r="J20" s="238" t="str">
        <f ca="1">IFERROR(IF($A20="非課税・不課税取引計",SUMIFS(J$9:J19,$N$9:$N19,"非・不")+$R20,IF(A20="８％(軽減)対象計",SUMIFS($J$9:J19,$N$9:N19,"※")+R20,IF(AND(A20="小計",COUNTIF($A$9:A19,"小計")&lt;1),SUM($J$9:J19)+R20,IF(AND(A20="小計",COUNTIF($A$9:A19,"小計")&gt;=1),SUM(OFFSET($J$8,LARGE($V$9:V19,1)+1,0,LARGE($V$9:V20,1)-LARGE($V$9:V19,1)-1,1))+R20,IF($A20="８％対象計",SUMIFS(J$9:J19,$N$9:$N19,"")+$R20-SUMIFS(J$9:J19,$A$9:$A19,"非課税・不課税取引計")-SUMIFS(J$9:J19,$A$9:$A19,"小計")-SUMIFS(J$9:J19,$A$9:$A19,"８％消費税計")-SUMIFS(J$9:J19,$A$9:$A19,"８％対象計")-SUMIFS($J$9:J19,$A$9:A19,"８％(軽減)消費税計")-SUMIFS($J$9:J19,$A$9:A19,"８％(軽減)対象計"),IF(A20="８％(軽減)消費税計",ROUND(SUMIFS($J$9:J19,$A$9:A19,"８％(軽減)対象計")/COUNTIF($A$9:A19,"８％(軽減)対象計")*0.08,0)+R20,IF($A20="８％消費税計",ROUND(SUMIFS(J$9:J19,$A$9:$A19,"８％対象計")/COUNTIF($A$9:$A19,"８％対象計")*0.08,0)+$R20,IF(A20="値引き",U20,IF($C20="","",IF($D20="","",ROUND(I20*$D20,0)+$R20)))))))))),"")</f>
        <v/>
      </c>
      <c r="K20" s="239" t="str">
        <f t="shared" si="1"/>
        <v/>
      </c>
      <c r="L20" s="240" t="str">
        <f t="shared" si="2"/>
        <v/>
      </c>
      <c r="M20" s="234" t="str">
        <f ca="1">IFERROR(IF($A20="非課税・不課税取引計",SUMIFS(M$9:M19,$N$9:$N19,"非・不")+$S20,IF(A20="８％(軽減)対象計",SUMIFS($M$9:M19,$N$9:N19,"※")+S20,IF(AND(A20="小計",COUNTIF($A$9:A19,"小計")&lt;1),SUM($M$9:M19)+S20,IF(AND(A20="小計",COUNTIF($A$9:A19,"小計")&gt;=1),SUM(OFFSET($M$8,LARGE($V$9:V19,1)+1,0,LARGE($V$9:V20,1)-LARGE($V$9:V19,1)-1,1))+S20,IF($A20="８％対象計",SUMIFS(M$9:M19,$N$9:$N19,"")+$S20-SUMIFS(M$9:M19,$A$9:$A19,"非課税・不課税取引計")-SUMIFS(M$9:M19,$A$9:$A19,"小計")-SUMIFS(M$9:M19,$A$9:$A19,"８％消費税計")-SUMIFS(M$9:M19,$A$9:$A19,"８％対象計")-SUMIFS($M$9:M19,$A$9:A19,"８％(軽減)消費税計")-SUMIFS($M$9:M19,$A$9:A19,"８％(軽減)対象計"),IF(A20="８％(軽減)消費税計",ROUND(SUMIFS($M$9:M19,$A$9:A19,"８％(軽減)対象計")/COUNTIF($A$9:A19,"８％(軽減)対象計")*0.08,0)+S20,IF($A20="８％消費税計",ROUND(SUMIFS(M$9:M19,$A$9:$A19,"８％対象計")/COUNTIF($A$9:$A19,"８％対象計")*0.08,0)+$S20,IF(A20="値引き",E20-G20-J20+S20,IF($C20="","",IF($D20="","",E20-G20-J20+$S20)))))))))),"")</f>
        <v/>
      </c>
      <c r="N20" s="241"/>
      <c r="O20" s="242"/>
      <c r="P20" s="308"/>
      <c r="Q20" s="249"/>
      <c r="R20" s="249"/>
      <c r="S20" s="250"/>
      <c r="T20" s="264"/>
      <c r="U20" s="265"/>
      <c r="V20" s="214" t="str">
        <f t="shared" si="3"/>
        <v/>
      </c>
    </row>
    <row r="21" spans="1:22" ht="19.899999999999999" customHeight="1">
      <c r="A21" s="230"/>
      <c r="B21" s="231"/>
      <c r="C21" s="232"/>
      <c r="D21" s="233"/>
      <c r="E21" s="234" t="str">
        <f ca="1">IFERROR(IF(A21="非課税・不課税取引計",SUMIFS($E$9:E20,$N$9:N20,"非・不")+P21,IF(A21="８％(軽減)対象計",SUMIFS($E$9:E20,$N$9:N20,"※")+P21,IF(AND(A21="小計",COUNTIF($A$9:A20,"小計")&lt;1),SUM($E$9:E20)+P21,IF(AND(A21="小計",COUNTIF($A$9:A20,"小計")&gt;=1),SUM(OFFSET($E$8,LARGE($V$9:V20,1)+1,0,LARGE($V$9:V21,1)-LARGE($V$9:V20,1)-1,1))+P21,IF(A21="８％対象計",SUMIFS($E$9:E20,$N$9:N20,"")+P21-SUMIFS($E$9:E20,$A$9:A20,"非課税・不課税取引計")-SUMIFS($E$9:E20,$A$9:A20,"小計")-SUMIFS($E$9:E20,$A$9:A20,"８％消費税計")-SUMIFS($E$9:E20,$A$9:A20,"８％対象計")-SUMIFS($E$9:E20,$A$9:A20,"８％(軽減)消費税計")-SUMIFS($E$9:E20,$A$9:A20,"８％(軽減)対象計"),IF(A21="８％(軽減)消費税計",ROUND(SUMIFS($E$9:E20,$A$9:A20,"８％(軽減)対象計")/COUNTIF($A$9:A20,"８％(軽減)対象計")*0.08,0)+P21,IF(A21="８％消費税計",ROUND(SUMIFS($E$9:E20,$A$9:A20,"８％対象計")/COUNTIF($A$9:A20,"８％対象計")*0.08,0)+P21,IF(AND(A21="値引き",C21="",D21=""),0+P21,IF(C21="","",IF(D21="","",ROUND(C21*D21,0)+P21)))))))))),"")</f>
        <v/>
      </c>
      <c r="F21" s="235"/>
      <c r="G21" s="236" t="str">
        <f ca="1">IFERROR(IF($A21="非課税・不課税取引計",SUMIFS(G$9:G20,$N$9:$N20,"非・不")+$Q21,IF(A21="８％(軽減)対象計",SUMIFS($G$9:G20,$N$9:N20,"※")+Q21,IF(AND(A21="小計",COUNTIF($A$9:A20,"小計")&lt;1),SUM($G$9:G20)+Q21,IF(AND(A21="小計",COUNTIF($A$9:A20,"小計")&gt;=1),SUM(OFFSET($G$8,LARGE($V$9:V20,1)+1,0,LARGE($V$9:V21,1)-LARGE($V$9:V20,1)-1,1))+Q21,IF($A21="８％対象計",SUMIFS(G$9:G20,$N$9:$N20,"")+$Q21-SUMIFS(G$9:G20,$A$9:$A20,"非課税・不課税取引計")-SUMIFS(G$9:G20,$A$9:$A20,"小計")-SUMIFS(G$9:G20,$A$9:$A20,"８％消費税計")-SUMIFS(G$9:G20,$A$9:$A20,"８％対象計")-SUMIFS($G$9:G20,$A$9:A20,"８％(軽減)消費税計")-SUMIFS($G$9:G20,$A$9:A20,"８％(軽減)対象計"),IF(A21="８％(軽減)消費税計",ROUND(SUMIFS($G$9:G20,$A$9:A20,"８％(軽減)対象計")/COUNTIF($A$9:A20,"８％(軽減)対象計")*0.08,0)+Q21,IF($A21="８％消費税計",ROUND(SUMIFS(G$9:G20,$A$9:$A20,"８％対象計")/COUNTIF($A$9:$A20,"８％対象計")*0.08,0)+$Q21,IF(A21="値引き",T21,IF($C21="","",IF($D21="","",ROUND(F21*$D21,0)+$Q21)))))))))),"")</f>
        <v/>
      </c>
      <c r="H21" s="237" t="str">
        <f t="shared" si="0"/>
        <v/>
      </c>
      <c r="I21" s="235"/>
      <c r="J21" s="238" t="str">
        <f ca="1">IFERROR(IF($A21="非課税・不課税取引計",SUMIFS(J$9:J20,$N$9:$N20,"非・不")+$R21,IF(A21="８％(軽減)対象計",SUMIFS($J$9:J20,$N$9:N20,"※")+R21,IF(AND(A21="小計",COUNTIF($A$9:A20,"小計")&lt;1),SUM($J$9:J20)+R21,IF(AND(A21="小計",COUNTIF($A$9:A20,"小計")&gt;=1),SUM(OFFSET($J$8,LARGE($V$9:V20,1)+1,0,LARGE($V$9:V21,1)-LARGE($V$9:V20,1)-1,1))+R21,IF($A21="８％対象計",SUMIFS(J$9:J20,$N$9:$N20,"")+$R21-SUMIFS(J$9:J20,$A$9:$A20,"非課税・不課税取引計")-SUMIFS(J$9:J20,$A$9:$A20,"小計")-SUMIFS(J$9:J20,$A$9:$A20,"８％消費税計")-SUMIFS(J$9:J20,$A$9:$A20,"８％対象計")-SUMIFS($J$9:J20,$A$9:A20,"８％(軽減)消費税計")-SUMIFS($J$9:J20,$A$9:A20,"８％(軽減)対象計"),IF(A21="８％(軽減)消費税計",ROUND(SUMIFS($J$9:J20,$A$9:A20,"８％(軽減)対象計")/COUNTIF($A$9:A20,"８％(軽減)対象計")*0.08,0)+R21,IF($A21="８％消費税計",ROUND(SUMIFS(J$9:J20,$A$9:$A20,"８％対象計")/COUNTIF($A$9:$A20,"８％対象計")*0.08,0)+$R21,IF(A21="値引き",U21,IF($C21="","",IF($D21="","",ROUND(I21*$D21,0)+$R21)))))))))),"")</f>
        <v/>
      </c>
      <c r="K21" s="239" t="str">
        <f t="shared" si="1"/>
        <v/>
      </c>
      <c r="L21" s="240" t="str">
        <f t="shared" si="2"/>
        <v/>
      </c>
      <c r="M21" s="234" t="str">
        <f ca="1">IFERROR(IF($A21="非課税・不課税取引計",SUMIFS(M$9:M20,$N$9:$N20,"非・不")+$S21,IF(A21="８％(軽減)対象計",SUMIFS($M$9:M20,$N$9:N20,"※")+S21,IF(AND(A21="小計",COUNTIF($A$9:A20,"小計")&lt;1),SUM($M$9:M20)+S21,IF(AND(A21="小計",COUNTIF($A$9:A20,"小計")&gt;=1),SUM(OFFSET($M$8,LARGE($V$9:V20,1)+1,0,LARGE($V$9:V21,1)-LARGE($V$9:V20,1)-1,1))+S21,IF($A21="８％対象計",SUMIFS(M$9:M20,$N$9:$N20,"")+$S21-SUMIFS(M$9:M20,$A$9:$A20,"非課税・不課税取引計")-SUMIFS(M$9:M20,$A$9:$A20,"小計")-SUMIFS(M$9:M20,$A$9:$A20,"８％消費税計")-SUMIFS(M$9:M20,$A$9:$A20,"８％対象計")-SUMIFS($M$9:M20,$A$9:A20,"８％(軽減)消費税計")-SUMIFS($M$9:M20,$A$9:A20,"８％(軽減)対象計"),IF(A21="８％(軽減)消費税計",ROUND(SUMIFS($M$9:M20,$A$9:A20,"８％(軽減)対象計")/COUNTIF($A$9:A20,"８％(軽減)対象計")*0.08,0)+S21,IF($A21="８％消費税計",ROUND(SUMIFS(M$9:M20,$A$9:$A20,"８％対象計")/COUNTIF($A$9:$A20,"８％対象計")*0.08,0)+$S21,IF(A21="値引き",E21-G21-J21+S21,IF($C21="","",IF($D21="","",E21-G21-J21+$S21)))))))))),"")</f>
        <v/>
      </c>
      <c r="N21" s="241"/>
      <c r="O21" s="242"/>
      <c r="P21" s="308"/>
      <c r="Q21" s="249"/>
      <c r="R21" s="249"/>
      <c r="S21" s="250"/>
      <c r="T21" s="264"/>
      <c r="U21" s="265"/>
      <c r="V21" s="214" t="str">
        <f t="shared" si="3"/>
        <v/>
      </c>
    </row>
    <row r="22" spans="1:22" ht="19.899999999999999" customHeight="1">
      <c r="A22" s="230"/>
      <c r="B22" s="231"/>
      <c r="C22" s="232"/>
      <c r="D22" s="233"/>
      <c r="E22" s="234" t="str">
        <f ca="1">IFERROR(IF(A22="非課税・不課税取引計",SUMIFS($E$9:E21,$N$9:N21,"非・不")+P22,IF(A22="８％(軽減)対象計",SUMIFS($E$9:E21,$N$9:N21,"※")+P22,IF(AND(A22="小計",COUNTIF($A$9:A21,"小計")&lt;1),SUM($E$9:E21)+P22,IF(AND(A22="小計",COUNTIF($A$9:A21,"小計")&gt;=1),SUM(OFFSET($E$8,LARGE($V$9:V21,1)+1,0,LARGE($V$9:V22,1)-LARGE($V$9:V21,1)-1,1))+P22,IF(A22="８％対象計",SUMIFS($E$9:E21,$N$9:N21,"")+P22-SUMIFS($E$9:E21,$A$9:A21,"非課税・不課税取引計")-SUMIFS($E$9:E21,$A$9:A21,"小計")-SUMIFS($E$9:E21,$A$9:A21,"８％消費税計")-SUMIFS($E$9:E21,$A$9:A21,"８％対象計")-SUMIFS($E$9:E21,$A$9:A21,"８％(軽減)消費税計")-SUMIFS($E$9:E21,$A$9:A21,"８％(軽減)対象計"),IF(A22="８％(軽減)消費税計",ROUND(SUMIFS($E$9:E21,$A$9:A21,"８％(軽減)対象計")/COUNTIF($A$9:A21,"８％(軽減)対象計")*0.08,0)+P22,IF(A22="８％消費税計",ROUND(SUMIFS($E$9:E21,$A$9:A21,"８％対象計")/COUNTIF($A$9:A21,"８％対象計")*0.08,0)+P22,IF(AND(A22="値引き",C22="",D22=""),0+P22,IF(C22="","",IF(D22="","",ROUND(C22*D22,0)+P22)))))))))),"")</f>
        <v/>
      </c>
      <c r="F22" s="235"/>
      <c r="G22" s="236" t="str">
        <f ca="1">IFERROR(IF($A22="非課税・不課税取引計",SUMIFS(G$9:G21,$N$9:$N21,"非・不")+$Q22,IF(A22="８％(軽減)対象計",SUMIFS($G$9:G21,$N$9:N21,"※")+Q22,IF(AND(A22="小計",COUNTIF($A$9:A21,"小計")&lt;1),SUM($G$9:G21)+Q22,IF(AND(A22="小計",COUNTIF($A$9:A21,"小計")&gt;=1),SUM(OFFSET($G$8,LARGE($V$9:V21,1)+1,0,LARGE($V$9:V22,1)-LARGE($V$9:V21,1)-1,1))+Q22,IF($A22="８％対象計",SUMIFS(G$9:G21,$N$9:$N21,"")+$Q22-SUMIFS(G$9:G21,$A$9:$A21,"非課税・不課税取引計")-SUMIFS(G$9:G21,$A$9:$A21,"小計")-SUMIFS(G$9:G21,$A$9:$A21,"８％消費税計")-SUMIFS(G$9:G21,$A$9:$A21,"８％対象計")-SUMIFS($G$9:G21,$A$9:A21,"８％(軽減)消費税計")-SUMIFS($G$9:G21,$A$9:A21,"８％(軽減)対象計"),IF(A22="８％(軽減)消費税計",ROUND(SUMIFS($G$9:G21,$A$9:A21,"８％(軽減)対象計")/COUNTIF($A$9:A21,"８％(軽減)対象計")*0.08,0)+Q22,IF($A22="８％消費税計",ROUND(SUMIFS(G$9:G21,$A$9:$A21,"８％対象計")/COUNTIF($A$9:$A21,"８％対象計")*0.08,0)+$Q22,IF(A22="値引き",T22,IF($C22="","",IF($D22="","",ROUND(F22*$D22,0)+$Q22)))))))))),"")</f>
        <v/>
      </c>
      <c r="H22" s="237" t="str">
        <f t="shared" si="0"/>
        <v/>
      </c>
      <c r="I22" s="235"/>
      <c r="J22" s="238" t="str">
        <f ca="1">IFERROR(IF($A22="非課税・不課税取引計",SUMIFS(J$9:J21,$N$9:$N21,"非・不")+$R22,IF(A22="８％(軽減)対象計",SUMIFS($J$9:J21,$N$9:N21,"※")+R22,IF(AND(A22="小計",COUNTIF($A$9:A21,"小計")&lt;1),SUM($J$9:J21)+R22,IF(AND(A22="小計",COUNTIF($A$9:A21,"小計")&gt;=1),SUM(OFFSET($J$8,LARGE($V$9:V21,1)+1,0,LARGE($V$9:V22,1)-LARGE($V$9:V21,1)-1,1))+R22,IF($A22="８％対象計",SUMIFS(J$9:J21,$N$9:$N21,"")+$R22-SUMIFS(J$9:J21,$A$9:$A21,"非課税・不課税取引計")-SUMIFS(J$9:J21,$A$9:$A21,"小計")-SUMIFS(J$9:J21,$A$9:$A21,"８％消費税計")-SUMIFS(J$9:J21,$A$9:$A21,"８％対象計")-SUMIFS($J$9:J21,$A$9:A21,"８％(軽減)消費税計")-SUMIFS($J$9:J21,$A$9:A21,"８％(軽減)対象計"),IF(A22="８％(軽減)消費税計",ROUND(SUMIFS($J$9:J21,$A$9:A21,"８％(軽減)対象計")/COUNTIF($A$9:A21,"８％(軽減)対象計")*0.08,0)+R22,IF($A22="８％消費税計",ROUND(SUMIFS(J$9:J21,$A$9:$A21,"８％対象計")/COUNTIF($A$9:$A21,"８％対象計")*0.08,0)+$R22,IF(A22="値引き",U22,IF($C22="","",IF($D22="","",ROUND(I22*$D22,0)+$R22)))))))))),"")</f>
        <v/>
      </c>
      <c r="K22" s="239" t="str">
        <f t="shared" si="1"/>
        <v/>
      </c>
      <c r="L22" s="240" t="str">
        <f t="shared" si="2"/>
        <v/>
      </c>
      <c r="M22" s="234" t="str">
        <f ca="1">IFERROR(IF($A22="非課税・不課税取引計",SUMIFS(M$9:M21,$N$9:$N21,"非・不")+$S22,IF(A22="８％(軽減)対象計",SUMIFS($M$9:M21,$N$9:N21,"※")+S22,IF(AND(A22="小計",COUNTIF($A$9:A21,"小計")&lt;1),SUM($M$9:M21)+S22,IF(AND(A22="小計",COUNTIF($A$9:A21,"小計")&gt;=1),SUM(OFFSET($M$8,LARGE($V$9:V21,1)+1,0,LARGE($V$9:V22,1)-LARGE($V$9:V21,1)-1,1))+S22,IF($A22="８％対象計",SUMIFS(M$9:M21,$N$9:$N21,"")+$S22-SUMIFS(M$9:M21,$A$9:$A21,"非課税・不課税取引計")-SUMIFS(M$9:M21,$A$9:$A21,"小計")-SUMIFS(M$9:M21,$A$9:$A21,"８％消費税計")-SUMIFS(M$9:M21,$A$9:$A21,"８％対象計")-SUMIFS($M$9:M21,$A$9:A21,"８％(軽減)消費税計")-SUMIFS($M$9:M21,$A$9:A21,"８％(軽減)対象計"),IF(A22="８％(軽減)消費税計",ROUND(SUMIFS($M$9:M21,$A$9:A21,"８％(軽減)対象計")/COUNTIF($A$9:A21,"８％(軽減)対象計")*0.08,0)+S22,IF($A22="８％消費税計",ROUND(SUMIFS(M$9:M21,$A$9:$A21,"８％対象計")/COUNTIF($A$9:$A21,"８％対象計")*0.08,0)+$S22,IF(A22="値引き",E22-G22-J22+S22,IF($C22="","",IF($D22="","",E22-G22-J22+$S22)))))))))),"")</f>
        <v/>
      </c>
      <c r="N22" s="241"/>
      <c r="O22" s="242"/>
      <c r="P22" s="308"/>
      <c r="Q22" s="249"/>
      <c r="R22" s="249"/>
      <c r="S22" s="250"/>
      <c r="T22" s="264"/>
      <c r="U22" s="265"/>
      <c r="V22" s="214" t="str">
        <f t="shared" si="3"/>
        <v/>
      </c>
    </row>
    <row r="23" spans="1:22" ht="19.899999999999999" customHeight="1">
      <c r="A23" s="230"/>
      <c r="B23" s="231"/>
      <c r="C23" s="232"/>
      <c r="D23" s="233"/>
      <c r="E23" s="234" t="str">
        <f ca="1">IFERROR(IF(A23="非課税・不課税取引計",SUMIFS($E$9:E22,$N$9:N22,"非・不")+P23,IF(A23="８％(軽減)対象計",SUMIFS($E$9:E22,$N$9:N22,"※")+P23,IF(AND(A23="小計",COUNTIF($A$9:A22,"小計")&lt;1),SUM($E$9:E22)+P23,IF(AND(A23="小計",COUNTIF($A$9:A22,"小計")&gt;=1),SUM(OFFSET($E$8,LARGE($V$9:V22,1)+1,0,LARGE($V$9:V23,1)-LARGE($V$9:V22,1)-1,1))+P23,IF(A23="８％対象計",SUMIFS($E$9:E22,$N$9:N22,"")+P23-SUMIFS($E$9:E22,$A$9:A22,"非課税・不課税取引計")-SUMIFS($E$9:E22,$A$9:A22,"小計")-SUMIFS($E$9:E22,$A$9:A22,"８％消費税計")-SUMIFS($E$9:E22,$A$9:A22,"８％対象計")-SUMIFS($E$9:E22,$A$9:A22,"８％(軽減)消費税計")-SUMIFS($E$9:E22,$A$9:A22,"８％(軽減)対象計"),IF(A23="８％(軽減)消費税計",ROUND(SUMIFS($E$9:E22,$A$9:A22,"８％(軽減)対象計")/COUNTIF($A$9:A22,"８％(軽減)対象計")*0.08,0)+P23,IF(A23="８％消費税計",ROUND(SUMIFS($E$9:E22,$A$9:A22,"８％対象計")/COUNTIF($A$9:A22,"８％対象計")*0.08,0)+P23,IF(AND(A23="値引き",C23="",D23=""),0+P23,IF(C23="","",IF(D23="","",ROUND(C23*D23,0)+P23)))))))))),"")</f>
        <v/>
      </c>
      <c r="F23" s="235"/>
      <c r="G23" s="236" t="str">
        <f ca="1">IFERROR(IF($A23="非課税・不課税取引計",SUMIFS(G$9:G22,$N$9:$N22,"非・不")+$Q23,IF(A23="８％(軽減)対象計",SUMIFS($G$9:G22,$N$9:N22,"※")+Q23,IF(AND(A23="小計",COUNTIF($A$9:A22,"小計")&lt;1),SUM($G$9:G22)+Q23,IF(AND(A23="小計",COUNTIF($A$9:A22,"小計")&gt;=1),SUM(OFFSET($G$8,LARGE($V$9:V22,1)+1,0,LARGE($V$9:V23,1)-LARGE($V$9:V22,1)-1,1))+Q23,IF($A23="８％対象計",SUMIFS(G$9:G22,$N$9:$N22,"")+$Q23-SUMIFS(G$9:G22,$A$9:$A22,"非課税・不課税取引計")-SUMIFS(G$9:G22,$A$9:$A22,"小計")-SUMIFS(G$9:G22,$A$9:$A22,"８％消費税計")-SUMIFS(G$9:G22,$A$9:$A22,"８％対象計")-SUMIFS($G$9:G22,$A$9:A22,"８％(軽減)消費税計")-SUMIFS($G$9:G22,$A$9:A22,"８％(軽減)対象計"),IF(A23="８％(軽減)消費税計",ROUND(SUMIFS($G$9:G22,$A$9:A22,"８％(軽減)対象計")/COUNTIF($A$9:A22,"８％(軽減)対象計")*0.08,0)+Q23,IF($A23="８％消費税計",ROUND(SUMIFS(G$9:G22,$A$9:$A22,"８％対象計")/COUNTIF($A$9:$A22,"８％対象計")*0.08,0)+$Q23,IF(A23="値引き",T23,IF($C23="","",IF($D23="","",ROUND(F23*$D23,0)+$Q23)))))))))),"")</f>
        <v/>
      </c>
      <c r="H23" s="237" t="str">
        <f t="shared" si="0"/>
        <v/>
      </c>
      <c r="I23" s="235"/>
      <c r="J23" s="238" t="str">
        <f ca="1">IFERROR(IF($A23="非課税・不課税取引計",SUMIFS(J$9:J22,$N$9:$N22,"非・不")+$R23,IF(A23="８％(軽減)対象計",SUMIFS($J$9:J22,$N$9:N22,"※")+R23,IF(AND(A23="小計",COUNTIF($A$9:A22,"小計")&lt;1),SUM($J$9:J22)+R23,IF(AND(A23="小計",COUNTIF($A$9:A22,"小計")&gt;=1),SUM(OFFSET($J$8,LARGE($V$9:V22,1)+1,0,LARGE($V$9:V23,1)-LARGE($V$9:V22,1)-1,1))+R23,IF($A23="８％対象計",SUMIFS(J$9:J22,$N$9:$N22,"")+$R23-SUMIFS(J$9:J22,$A$9:$A22,"非課税・不課税取引計")-SUMIFS(J$9:J22,$A$9:$A22,"小計")-SUMIFS(J$9:J22,$A$9:$A22,"８％消費税計")-SUMIFS(J$9:J22,$A$9:$A22,"８％対象計")-SUMIFS($J$9:J22,$A$9:A22,"８％(軽減)消費税計")-SUMIFS($J$9:J22,$A$9:A22,"８％(軽減)対象計"),IF(A23="８％(軽減)消費税計",ROUND(SUMIFS($J$9:J22,$A$9:A22,"８％(軽減)対象計")/COUNTIF($A$9:A22,"８％(軽減)対象計")*0.08,0)+R23,IF($A23="８％消費税計",ROUND(SUMIFS(J$9:J22,$A$9:$A22,"８％対象計")/COUNTIF($A$9:$A22,"８％対象計")*0.08,0)+$R23,IF(A23="値引き",U23,IF($C23="","",IF($D23="","",ROUND(I23*$D23,0)+$R23)))))))))),"")</f>
        <v/>
      </c>
      <c r="K23" s="239" t="str">
        <f t="shared" si="1"/>
        <v/>
      </c>
      <c r="L23" s="240" t="str">
        <f t="shared" si="2"/>
        <v/>
      </c>
      <c r="M23" s="234" t="str">
        <f ca="1">IFERROR(IF($A23="非課税・不課税取引計",SUMIFS(M$9:M22,$N$9:$N22,"非・不")+$S23,IF(A23="８％(軽減)対象計",SUMIFS($M$9:M22,$N$9:N22,"※")+S23,IF(AND(A23="小計",COUNTIF($A$9:A22,"小計")&lt;1),SUM($M$9:M22)+S23,IF(AND(A23="小計",COUNTIF($A$9:A22,"小計")&gt;=1),SUM(OFFSET($M$8,LARGE($V$9:V22,1)+1,0,LARGE($V$9:V23,1)-LARGE($V$9:V22,1)-1,1))+S23,IF($A23="８％対象計",SUMIFS(M$9:M22,$N$9:$N22,"")+$S23-SUMIFS(M$9:M22,$A$9:$A22,"非課税・不課税取引計")-SUMIFS(M$9:M22,$A$9:$A22,"小計")-SUMIFS(M$9:M22,$A$9:$A22,"８％消費税計")-SUMIFS(M$9:M22,$A$9:$A22,"８％対象計")-SUMIFS($M$9:M22,$A$9:A22,"８％(軽減)消費税計")-SUMIFS($M$9:M22,$A$9:A22,"８％(軽減)対象計"),IF(A23="８％(軽減)消費税計",ROUND(SUMIFS($M$9:M22,$A$9:A22,"８％(軽減)対象計")/COUNTIF($A$9:A22,"８％(軽減)対象計")*0.08,0)+S23,IF($A23="８％消費税計",ROUND(SUMIFS(M$9:M22,$A$9:$A22,"８％対象計")/COUNTIF($A$9:$A22,"８％対象計")*0.08,0)+$S23,IF(A23="値引き",E23-G23-J23+S23,IF($C23="","",IF($D23="","",E23-G23-J23+$S23)))))))))),"")</f>
        <v/>
      </c>
      <c r="N23" s="241"/>
      <c r="O23" s="242"/>
      <c r="P23" s="308"/>
      <c r="Q23" s="249"/>
      <c r="R23" s="249"/>
      <c r="S23" s="250"/>
      <c r="T23" s="264"/>
      <c r="U23" s="265"/>
      <c r="V23" s="214" t="str">
        <f t="shared" si="3"/>
        <v/>
      </c>
    </row>
    <row r="24" spans="1:22" ht="19.899999999999999" customHeight="1">
      <c r="A24" s="230"/>
      <c r="B24" s="231"/>
      <c r="C24" s="232"/>
      <c r="D24" s="233"/>
      <c r="E24" s="234" t="str">
        <f ca="1">IFERROR(IF(A24="非課税・不課税取引計",SUMIFS($E$9:E23,$N$9:N23,"非・不")+P24,IF(A24="８％(軽減)対象計",SUMIFS($E$9:E23,$N$9:N23,"※")+P24,IF(AND(A24="小計",COUNTIF($A$9:A23,"小計")&lt;1),SUM($E$9:E23)+P24,IF(AND(A24="小計",COUNTIF($A$9:A23,"小計")&gt;=1),SUM(OFFSET($E$8,LARGE($V$9:V23,1)+1,0,LARGE($V$9:V24,1)-LARGE($V$9:V23,1)-1,1))+P24,IF(A24="８％対象計",SUMIFS($E$9:E23,$N$9:N23,"")+P24-SUMIFS($E$9:E23,$A$9:A23,"非課税・不課税取引計")-SUMIFS($E$9:E23,$A$9:A23,"小計")-SUMIFS($E$9:E23,$A$9:A23,"８％消費税計")-SUMIFS($E$9:E23,$A$9:A23,"８％対象計")-SUMIFS($E$9:E23,$A$9:A23,"８％(軽減)消費税計")-SUMIFS($E$9:E23,$A$9:A23,"８％(軽減)対象計"),IF(A24="８％(軽減)消費税計",ROUND(SUMIFS($E$9:E23,$A$9:A23,"８％(軽減)対象計")/COUNTIF($A$9:A23,"８％(軽減)対象計")*0.08,0)+P24,IF(A24="８％消費税計",ROUND(SUMIFS($E$9:E23,$A$9:A23,"８％対象計")/COUNTIF($A$9:A23,"８％対象計")*0.08,0)+P24,IF(AND(A24="値引き",C24="",D24=""),0+P24,IF(C24="","",IF(D24="","",ROUND(C24*D24,0)+P24)))))))))),"")</f>
        <v/>
      </c>
      <c r="F24" s="235"/>
      <c r="G24" s="236" t="str">
        <f ca="1">IFERROR(IF($A24="非課税・不課税取引計",SUMIFS(G$9:G23,$N$9:$N23,"非・不")+$Q24,IF(A24="８％(軽減)対象計",SUMIFS($G$9:G23,$N$9:N23,"※")+Q24,IF(AND(A24="小計",COUNTIF($A$9:A23,"小計")&lt;1),SUM($G$9:G23)+Q24,IF(AND(A24="小計",COUNTIF($A$9:A23,"小計")&gt;=1),SUM(OFFSET($G$8,LARGE($V$9:V23,1)+1,0,LARGE($V$9:V24,1)-LARGE($V$9:V23,1)-1,1))+Q24,IF($A24="８％対象計",SUMIFS(G$9:G23,$N$9:$N23,"")+$Q24-SUMIFS(G$9:G23,$A$9:$A23,"非課税・不課税取引計")-SUMIFS(G$9:G23,$A$9:$A23,"小計")-SUMIFS(G$9:G23,$A$9:$A23,"８％消費税計")-SUMIFS(G$9:G23,$A$9:$A23,"８％対象計")-SUMIFS($G$9:G23,$A$9:A23,"８％(軽減)消費税計")-SUMIFS($G$9:G23,$A$9:A23,"８％(軽減)対象計"),IF(A24="８％(軽減)消費税計",ROUND(SUMIFS($G$9:G23,$A$9:A23,"８％(軽減)対象計")/COUNTIF($A$9:A23,"８％(軽減)対象計")*0.08,0)+Q24,IF($A24="８％消費税計",ROUND(SUMIFS(G$9:G23,$A$9:$A23,"８％対象計")/COUNTIF($A$9:$A23,"８％対象計")*0.08,0)+$Q24,IF(A24="値引き",T24,IF($C24="","",IF($D24="","",ROUND(F24*$D24,0)+$Q24)))))))))),"")</f>
        <v/>
      </c>
      <c r="H24" s="237" t="str">
        <f t="shared" si="0"/>
        <v/>
      </c>
      <c r="I24" s="235"/>
      <c r="J24" s="238" t="str">
        <f ca="1">IFERROR(IF($A24="非課税・不課税取引計",SUMIFS(J$9:J23,$N$9:$N23,"非・不")+$R24,IF(A24="８％(軽減)対象計",SUMIFS($J$9:J23,$N$9:N23,"※")+R24,IF(AND(A24="小計",COUNTIF($A$9:A23,"小計")&lt;1),SUM($J$9:J23)+R24,IF(AND(A24="小計",COUNTIF($A$9:A23,"小計")&gt;=1),SUM(OFFSET($J$8,LARGE($V$9:V23,1)+1,0,LARGE($V$9:V24,1)-LARGE($V$9:V23,1)-1,1))+R24,IF($A24="８％対象計",SUMIFS(J$9:J23,$N$9:$N23,"")+$R24-SUMIFS(J$9:J23,$A$9:$A23,"非課税・不課税取引計")-SUMIFS(J$9:J23,$A$9:$A23,"小計")-SUMIFS(J$9:J23,$A$9:$A23,"８％消費税計")-SUMIFS(J$9:J23,$A$9:$A23,"８％対象計")-SUMIFS($J$9:J23,$A$9:A23,"８％(軽減)消費税計")-SUMIFS($J$9:J23,$A$9:A23,"８％(軽減)対象計"),IF(A24="８％(軽減)消費税計",ROUND(SUMIFS($J$9:J23,$A$9:A23,"８％(軽減)対象計")/COUNTIF($A$9:A23,"８％(軽減)対象計")*0.08,0)+R24,IF($A24="８％消費税計",ROUND(SUMIFS(J$9:J23,$A$9:$A23,"８％対象計")/COUNTIF($A$9:$A23,"８％対象計")*0.08,0)+$R24,IF(A24="値引き",U24,IF($C24="","",IF($D24="","",ROUND(I24*$D24,0)+$R24)))))))))),"")</f>
        <v/>
      </c>
      <c r="K24" s="239" t="str">
        <f t="shared" si="1"/>
        <v/>
      </c>
      <c r="L24" s="240" t="str">
        <f t="shared" si="2"/>
        <v/>
      </c>
      <c r="M24" s="234" t="str">
        <f ca="1">IFERROR(IF($A24="非課税・不課税取引計",SUMIFS(M$9:M23,$N$9:$N23,"非・不")+$S24,IF(A24="８％(軽減)対象計",SUMIFS($M$9:M23,$N$9:N23,"※")+S24,IF(AND(A24="小計",COUNTIF($A$9:A23,"小計")&lt;1),SUM($M$9:M23)+S24,IF(AND(A24="小計",COUNTIF($A$9:A23,"小計")&gt;=1),SUM(OFFSET($M$8,LARGE($V$9:V23,1)+1,0,LARGE($V$9:V24,1)-LARGE($V$9:V23,1)-1,1))+S24,IF($A24="８％対象計",SUMIFS(M$9:M23,$N$9:$N23,"")+$S24-SUMIFS(M$9:M23,$A$9:$A23,"非課税・不課税取引計")-SUMIFS(M$9:M23,$A$9:$A23,"小計")-SUMIFS(M$9:M23,$A$9:$A23,"８％消費税計")-SUMIFS(M$9:M23,$A$9:$A23,"８％対象計")-SUMIFS($M$9:M23,$A$9:A23,"８％(軽減)消費税計")-SUMIFS($M$9:M23,$A$9:A23,"８％(軽減)対象計"),IF(A24="８％(軽減)消費税計",ROUND(SUMIFS($M$9:M23,$A$9:A23,"８％(軽減)対象計")/COUNTIF($A$9:A23,"８％(軽減)対象計")*0.08,0)+S24,IF($A24="８％消費税計",ROUND(SUMIFS(M$9:M23,$A$9:$A23,"８％対象計")/COUNTIF($A$9:$A23,"８％対象計")*0.08,0)+$S24,IF(A24="値引き",E24-G24-J24+S24,IF($C24="","",IF($D24="","",E24-G24-J24+$S24)))))))))),"")</f>
        <v/>
      </c>
      <c r="N24" s="241"/>
      <c r="O24" s="242"/>
      <c r="P24" s="308"/>
      <c r="Q24" s="249"/>
      <c r="R24" s="249"/>
      <c r="S24" s="250"/>
      <c r="T24" s="264"/>
      <c r="U24" s="265"/>
      <c r="V24" s="214" t="str">
        <f t="shared" si="3"/>
        <v/>
      </c>
    </row>
    <row r="25" spans="1:22" ht="19.899999999999999" customHeight="1">
      <c r="A25" s="230"/>
      <c r="B25" s="231"/>
      <c r="C25" s="232"/>
      <c r="D25" s="233"/>
      <c r="E25" s="234" t="str">
        <f ca="1">IFERROR(IF(A25="非課税・不課税取引計",SUMIFS($E$9:E24,$N$9:N24,"非・不")+P25,IF(A25="８％(軽減)対象計",SUMIFS($E$9:E24,$N$9:N24,"※")+P25,IF(AND(A25="小計",COUNTIF($A$9:A24,"小計")&lt;1),SUM($E$9:E24)+P25,IF(AND(A25="小計",COUNTIF($A$9:A24,"小計")&gt;=1),SUM(OFFSET($E$8,LARGE($V$9:V24,1)+1,0,LARGE($V$9:V25,1)-LARGE($V$9:V24,1)-1,1))+P25,IF(A25="８％対象計",SUMIFS($E$9:E24,$N$9:N24,"")+P25-SUMIFS($E$9:E24,$A$9:A24,"非課税・不課税取引計")-SUMIFS($E$9:E24,$A$9:A24,"小計")-SUMIFS($E$9:E24,$A$9:A24,"８％消費税計")-SUMIFS($E$9:E24,$A$9:A24,"８％対象計")-SUMIFS($E$9:E24,$A$9:A24,"８％(軽減)消費税計")-SUMIFS($E$9:E24,$A$9:A24,"８％(軽減)対象計"),IF(A25="８％(軽減)消費税計",ROUND(SUMIFS($E$9:E24,$A$9:A24,"８％(軽減)対象計")/COUNTIF($A$9:A24,"８％(軽減)対象計")*0.08,0)+P25,IF(A25="８％消費税計",ROUND(SUMIFS($E$9:E24,$A$9:A24,"８％対象計")/COUNTIF($A$9:A24,"８％対象計")*0.08,0)+P25,IF(AND(A25="値引き",C25="",D25=""),0+P25,IF(C25="","",IF(D25="","",ROUND(C25*D25,0)+P25)))))))))),"")</f>
        <v/>
      </c>
      <c r="F25" s="235"/>
      <c r="G25" s="236" t="str">
        <f ca="1">IFERROR(IF($A25="非課税・不課税取引計",SUMIFS(G$9:G24,$N$9:$N24,"非・不")+$Q25,IF(A25="８％(軽減)対象計",SUMIFS($G$9:G24,$N$9:N24,"※")+Q25,IF(AND(A25="小計",COUNTIF($A$9:A24,"小計")&lt;1),SUM($G$9:G24)+Q25,IF(AND(A25="小計",COUNTIF($A$9:A24,"小計")&gt;=1),SUM(OFFSET($G$8,LARGE($V$9:V24,1)+1,0,LARGE($V$9:V25,1)-LARGE($V$9:V24,1)-1,1))+Q25,IF($A25="８％対象計",SUMIFS(G$9:G24,$N$9:$N24,"")+$Q25-SUMIFS(G$9:G24,$A$9:$A24,"非課税・不課税取引計")-SUMIFS(G$9:G24,$A$9:$A24,"小計")-SUMIFS(G$9:G24,$A$9:$A24,"８％消費税計")-SUMIFS(G$9:G24,$A$9:$A24,"８％対象計")-SUMIFS($G$9:G24,$A$9:A24,"８％(軽減)消費税計")-SUMIFS($G$9:G24,$A$9:A24,"８％(軽減)対象計"),IF(A25="８％(軽減)消費税計",ROUND(SUMIFS($G$9:G24,$A$9:A24,"８％(軽減)対象計")/COUNTIF($A$9:A24,"８％(軽減)対象計")*0.08,0)+Q25,IF($A25="８％消費税計",ROUND(SUMIFS(G$9:G24,$A$9:$A24,"８％対象計")/COUNTIF($A$9:$A24,"８％対象計")*0.08,0)+$Q25,IF(A25="値引き",T25,IF($C25="","",IF($D25="","",ROUND(F25*$D25,0)+$Q25)))))))))),"")</f>
        <v/>
      </c>
      <c r="H25" s="237" t="str">
        <f t="shared" si="0"/>
        <v/>
      </c>
      <c r="I25" s="235"/>
      <c r="J25" s="238" t="str">
        <f ca="1">IFERROR(IF($A25="非課税・不課税取引計",SUMIFS(J$9:J24,$N$9:$N24,"非・不")+$R25,IF(A25="８％(軽減)対象計",SUMIFS($J$9:J24,$N$9:N24,"※")+R25,IF(AND(A25="小計",COUNTIF($A$9:A24,"小計")&lt;1),SUM($J$9:J24)+R25,IF(AND(A25="小計",COUNTIF($A$9:A24,"小計")&gt;=1),SUM(OFFSET($J$8,LARGE($V$9:V24,1)+1,0,LARGE($V$9:V25,1)-LARGE($V$9:V24,1)-1,1))+R25,IF($A25="８％対象計",SUMIFS(J$9:J24,$N$9:$N24,"")+$R25-SUMIFS(J$9:J24,$A$9:$A24,"非課税・不課税取引計")-SUMIFS(J$9:J24,$A$9:$A24,"小計")-SUMIFS(J$9:J24,$A$9:$A24,"８％消費税計")-SUMIFS(J$9:J24,$A$9:$A24,"８％対象計")-SUMIFS($J$9:J24,$A$9:A24,"８％(軽減)消費税計")-SUMIFS($J$9:J24,$A$9:A24,"８％(軽減)対象計"),IF(A25="８％(軽減)消費税計",ROUND(SUMIFS($J$9:J24,$A$9:A24,"８％(軽減)対象計")/COUNTIF($A$9:A24,"８％(軽減)対象計")*0.08,0)+R25,IF($A25="８％消費税計",ROUND(SUMIFS(J$9:J24,$A$9:$A24,"８％対象計")/COUNTIF($A$9:$A24,"８％対象計")*0.08,0)+$R25,IF(A25="値引き",U25,IF($C25="","",IF($D25="","",ROUND(I25*$D25,0)+$R25)))))))))),"")</f>
        <v/>
      </c>
      <c r="K25" s="239" t="str">
        <f t="shared" si="1"/>
        <v/>
      </c>
      <c r="L25" s="240" t="str">
        <f t="shared" si="2"/>
        <v/>
      </c>
      <c r="M25" s="234" t="str">
        <f ca="1">IFERROR(IF($A25="非課税・不課税取引計",SUMIFS(M$9:M24,$N$9:$N24,"非・不")+$S25,IF(A25="８％(軽減)対象計",SUMIFS($M$9:M24,$N$9:N24,"※")+S25,IF(AND(A25="小計",COUNTIF($A$9:A24,"小計")&lt;1),SUM($M$9:M24)+S25,IF(AND(A25="小計",COUNTIF($A$9:A24,"小計")&gt;=1),SUM(OFFSET($M$8,LARGE($V$9:V24,1)+1,0,LARGE($V$9:V25,1)-LARGE($V$9:V24,1)-1,1))+S25,IF($A25="８％対象計",SUMIFS(M$9:M24,$N$9:$N24,"")+$S25-SUMIFS(M$9:M24,$A$9:$A24,"非課税・不課税取引計")-SUMIFS(M$9:M24,$A$9:$A24,"小計")-SUMIFS(M$9:M24,$A$9:$A24,"８％消費税計")-SUMIFS(M$9:M24,$A$9:$A24,"８％対象計")-SUMIFS($M$9:M24,$A$9:A24,"８％(軽減)消費税計")-SUMIFS($M$9:M24,$A$9:A24,"８％(軽減)対象計"),IF(A25="８％(軽減)消費税計",ROUND(SUMIFS($M$9:M24,$A$9:A24,"８％(軽減)対象計")/COUNTIF($A$9:A24,"８％(軽減)対象計")*0.08,0)+S25,IF($A25="８％消費税計",ROUND(SUMIFS(M$9:M24,$A$9:$A24,"８％対象計")/COUNTIF($A$9:$A24,"８％対象計")*0.08,0)+$S25,IF(A25="値引き",E25-G25-J25+S25,IF($C25="","",IF($D25="","",E25-G25-J25+$S25)))))))))),"")</f>
        <v/>
      </c>
      <c r="N25" s="241"/>
      <c r="O25" s="242"/>
      <c r="P25" s="308"/>
      <c r="Q25" s="249"/>
      <c r="R25" s="249"/>
      <c r="S25" s="250"/>
      <c r="T25" s="264"/>
      <c r="U25" s="265"/>
      <c r="V25" s="214" t="str">
        <f t="shared" si="3"/>
        <v/>
      </c>
    </row>
    <row r="26" spans="1:22" ht="19.899999999999999" customHeight="1">
      <c r="A26" s="230"/>
      <c r="B26" s="231"/>
      <c r="C26" s="232"/>
      <c r="D26" s="233"/>
      <c r="E26" s="234" t="str">
        <f ca="1">IFERROR(IF(A26="非課税・不課税取引計",SUMIFS($E$9:E25,$N$9:N25,"非・不")+P26,IF(A26="８％(軽減)対象計",SUMIFS($E$9:E25,$N$9:N25,"※")+P26,IF(AND(A26="小計",COUNTIF($A$9:A25,"小計")&lt;1),SUM($E$9:E25)+P26,IF(AND(A26="小計",COUNTIF($A$9:A25,"小計")&gt;=1),SUM(OFFSET($E$8,LARGE($V$9:V25,1)+1,0,LARGE($V$9:V26,1)-LARGE($V$9:V25,1)-1,1))+P26,IF(A26="８％対象計",SUMIFS($E$9:E25,$N$9:N25,"")+P26-SUMIFS($E$9:E25,$A$9:A25,"非課税・不課税取引計")-SUMIFS($E$9:E25,$A$9:A25,"小計")-SUMIFS($E$9:E25,$A$9:A25,"８％消費税計")-SUMIFS($E$9:E25,$A$9:A25,"８％対象計")-SUMIFS($E$9:E25,$A$9:A25,"８％(軽減)消費税計")-SUMIFS($E$9:E25,$A$9:A25,"８％(軽減)対象計"),IF(A26="８％(軽減)消費税計",ROUND(SUMIFS($E$9:E25,$A$9:A25,"８％(軽減)対象計")/COUNTIF($A$9:A25,"８％(軽減)対象計")*0.08,0)+P26,IF(A26="８％消費税計",ROUND(SUMIFS($E$9:E25,$A$9:A25,"８％対象計")/COUNTIF($A$9:A25,"８％対象計")*0.08,0)+P26,IF(AND(A26="値引き",C26="",D26=""),0+P26,IF(C26="","",IF(D26="","",ROUND(C26*D26,0)+P26)))))))))),"")</f>
        <v/>
      </c>
      <c r="F26" s="235"/>
      <c r="G26" s="236" t="str">
        <f ca="1">IFERROR(IF($A26="非課税・不課税取引計",SUMIFS(G$9:G25,$N$9:$N25,"非・不")+$Q26,IF(A26="８％(軽減)対象計",SUMIFS($G$9:G25,$N$9:N25,"※")+Q26,IF(AND(A26="小計",COUNTIF($A$9:A25,"小計")&lt;1),SUM($G$9:G25)+Q26,IF(AND(A26="小計",COUNTIF($A$9:A25,"小計")&gt;=1),SUM(OFFSET($G$8,LARGE($V$9:V25,1)+1,0,LARGE($V$9:V26,1)-LARGE($V$9:V25,1)-1,1))+Q26,IF($A26="８％対象計",SUMIFS(G$9:G25,$N$9:$N25,"")+$Q26-SUMIFS(G$9:G25,$A$9:$A25,"非課税・不課税取引計")-SUMIFS(G$9:G25,$A$9:$A25,"小計")-SUMIFS(G$9:G25,$A$9:$A25,"８％消費税計")-SUMIFS(G$9:G25,$A$9:$A25,"８％対象計")-SUMIFS($G$9:G25,$A$9:A25,"８％(軽減)消費税計")-SUMIFS($G$9:G25,$A$9:A25,"８％(軽減)対象計"),IF(A26="８％(軽減)消費税計",ROUND(SUMIFS($G$9:G25,$A$9:A25,"８％(軽減)対象計")/COUNTIF($A$9:A25,"８％(軽減)対象計")*0.08,0)+Q26,IF($A26="８％消費税計",ROUND(SUMIFS(G$9:G25,$A$9:$A25,"８％対象計")/COUNTIF($A$9:$A25,"８％対象計")*0.08,0)+$Q26,IF(A26="値引き",T26,IF($C26="","",IF($D26="","",ROUND(F26*$D26,0)+$Q26)))))))))),"")</f>
        <v/>
      </c>
      <c r="H26" s="237" t="str">
        <f t="shared" si="0"/>
        <v/>
      </c>
      <c r="I26" s="235"/>
      <c r="J26" s="238" t="str">
        <f ca="1">IFERROR(IF($A26="非課税・不課税取引計",SUMIFS(J$9:J25,$N$9:$N25,"非・不")+$R26,IF(A26="８％(軽減)対象計",SUMIFS($J$9:J25,$N$9:N25,"※")+R26,IF(AND(A26="小計",COUNTIF($A$9:A25,"小計")&lt;1),SUM($J$9:J25)+R26,IF(AND(A26="小計",COUNTIF($A$9:A25,"小計")&gt;=1),SUM(OFFSET($J$8,LARGE($V$9:V25,1)+1,0,LARGE($V$9:V26,1)-LARGE($V$9:V25,1)-1,1))+R26,IF($A26="８％対象計",SUMIFS(J$9:J25,$N$9:$N25,"")+$R26-SUMIFS(J$9:J25,$A$9:$A25,"非課税・不課税取引計")-SUMIFS(J$9:J25,$A$9:$A25,"小計")-SUMIFS(J$9:J25,$A$9:$A25,"８％消費税計")-SUMIFS(J$9:J25,$A$9:$A25,"８％対象計")-SUMIFS($J$9:J25,$A$9:A25,"８％(軽減)消費税計")-SUMIFS($J$9:J25,$A$9:A25,"８％(軽減)対象計"),IF(A26="８％(軽減)消費税計",ROUND(SUMIFS($J$9:J25,$A$9:A25,"８％(軽減)対象計")/COUNTIF($A$9:A25,"８％(軽減)対象計")*0.08,0)+R26,IF($A26="８％消費税計",ROUND(SUMIFS(J$9:J25,$A$9:$A25,"８％対象計")/COUNTIF($A$9:$A25,"８％対象計")*0.08,0)+$R26,IF(A26="値引き",U26,IF($C26="","",IF($D26="","",ROUND(I26*$D26,0)+$R26)))))))))),"")</f>
        <v/>
      </c>
      <c r="K26" s="239" t="str">
        <f t="shared" si="1"/>
        <v/>
      </c>
      <c r="L26" s="240" t="str">
        <f t="shared" si="2"/>
        <v/>
      </c>
      <c r="M26" s="234" t="str">
        <f ca="1">IFERROR(IF($A26="非課税・不課税取引計",SUMIFS(M$9:M25,$N$9:$N25,"非・不")+$S26,IF(A26="８％(軽減)対象計",SUMIFS($M$9:M25,$N$9:N25,"※")+S26,IF(AND(A26="小計",COUNTIF($A$9:A25,"小計")&lt;1),SUM($M$9:M25)+S26,IF(AND(A26="小計",COUNTIF($A$9:A25,"小計")&gt;=1),SUM(OFFSET($M$8,LARGE($V$9:V25,1)+1,0,LARGE($V$9:V26,1)-LARGE($V$9:V25,1)-1,1))+S26,IF($A26="８％対象計",SUMIFS(M$9:M25,$N$9:$N25,"")+$S26-SUMIFS(M$9:M25,$A$9:$A25,"非課税・不課税取引計")-SUMIFS(M$9:M25,$A$9:$A25,"小計")-SUMIFS(M$9:M25,$A$9:$A25,"８％消費税計")-SUMIFS(M$9:M25,$A$9:$A25,"８％対象計")-SUMIFS($M$9:M25,$A$9:A25,"８％(軽減)消費税計")-SUMIFS($M$9:M25,$A$9:A25,"８％(軽減)対象計"),IF(A26="８％(軽減)消費税計",ROUND(SUMIFS($M$9:M25,$A$9:A25,"８％(軽減)対象計")/COUNTIF($A$9:A25,"８％(軽減)対象計")*0.08,0)+S26,IF($A26="８％消費税計",ROUND(SUMIFS(M$9:M25,$A$9:$A25,"８％対象計")/COUNTIF($A$9:$A25,"８％対象計")*0.08,0)+$S26,IF(A26="値引き",E26-G26-J26+S26,IF($C26="","",IF($D26="","",E26-G26-J26+$S26)))))))))),"")</f>
        <v/>
      </c>
      <c r="N26" s="241"/>
      <c r="O26" s="242"/>
      <c r="P26" s="308"/>
      <c r="Q26" s="249"/>
      <c r="R26" s="249"/>
      <c r="S26" s="250"/>
      <c r="T26" s="264"/>
      <c r="U26" s="265"/>
      <c r="V26" s="214" t="str">
        <f t="shared" si="3"/>
        <v/>
      </c>
    </row>
    <row r="27" spans="1:22" ht="19.899999999999999" customHeight="1">
      <c r="A27" s="230"/>
      <c r="B27" s="231"/>
      <c r="C27" s="232"/>
      <c r="D27" s="233"/>
      <c r="E27" s="234" t="str">
        <f ca="1">IFERROR(IF(A27="非課税・不課税取引計",SUMIFS($E$9:E26,$N$9:N26,"非・不")+P27,IF(A27="８％(軽減)対象計",SUMIFS($E$9:E26,$N$9:N26,"※")+P27,IF(AND(A27="小計",COUNTIF($A$9:A26,"小計")&lt;1),SUM($E$9:E26)+P27,IF(AND(A27="小計",COUNTIF($A$9:A26,"小計")&gt;=1),SUM(OFFSET($E$8,LARGE($V$9:V26,1)+1,0,LARGE($V$9:V27,1)-LARGE($V$9:V26,1)-1,1))+P27,IF(A27="８％対象計",SUMIFS($E$9:E26,$N$9:N26,"")+P27-SUMIFS($E$9:E26,$A$9:A26,"非課税・不課税取引計")-SUMIFS($E$9:E26,$A$9:A26,"小計")-SUMIFS($E$9:E26,$A$9:A26,"８％消費税計")-SUMIFS($E$9:E26,$A$9:A26,"８％対象計")-SUMIFS($E$9:E26,$A$9:A26,"８％(軽減)消費税計")-SUMIFS($E$9:E26,$A$9:A26,"８％(軽減)対象計"),IF(A27="８％(軽減)消費税計",ROUND(SUMIFS($E$9:E26,$A$9:A26,"８％(軽減)対象計")/COUNTIF($A$9:A26,"８％(軽減)対象計")*0.08,0)+P27,IF(A27="８％消費税計",ROUND(SUMIFS($E$9:E26,$A$9:A26,"８％対象計")/COUNTIF($A$9:A26,"８％対象計")*0.08,0)+P27,IF(AND(A27="値引き",C27="",D27=""),0+P27,IF(C27="","",IF(D27="","",ROUND(C27*D27,0)+P27)))))))))),"")</f>
        <v/>
      </c>
      <c r="F27" s="235"/>
      <c r="G27" s="236" t="str">
        <f ca="1">IFERROR(IF($A27="非課税・不課税取引計",SUMIFS(G$9:G26,$N$9:$N26,"非・不")+$Q27,IF(A27="８％(軽減)対象計",SUMIFS($G$9:G26,$N$9:N26,"※")+Q27,IF(AND(A27="小計",COUNTIF($A$9:A26,"小計")&lt;1),SUM($G$9:G26)+Q27,IF(AND(A27="小計",COUNTIF($A$9:A26,"小計")&gt;=1),SUM(OFFSET($G$8,LARGE($V$9:V26,1)+1,0,LARGE($V$9:V27,1)-LARGE($V$9:V26,1)-1,1))+Q27,IF($A27="８％対象計",SUMIFS(G$9:G26,$N$9:$N26,"")+$Q27-SUMIFS(G$9:G26,$A$9:$A26,"非課税・不課税取引計")-SUMIFS(G$9:G26,$A$9:$A26,"小計")-SUMIFS(G$9:G26,$A$9:$A26,"８％消費税計")-SUMIFS(G$9:G26,$A$9:$A26,"８％対象計")-SUMIFS($G$9:G26,$A$9:A26,"８％(軽減)消費税計")-SUMIFS($G$9:G26,$A$9:A26,"８％(軽減)対象計"),IF(A27="８％(軽減)消費税計",ROUND(SUMIFS($G$9:G26,$A$9:A26,"８％(軽減)対象計")/COUNTIF($A$9:A26,"８％(軽減)対象計")*0.08,0)+Q27,IF($A27="８％消費税計",ROUND(SUMIFS(G$9:G26,$A$9:$A26,"８％対象計")/COUNTIF($A$9:$A26,"８％対象計")*0.08,0)+$Q27,IF(A27="値引き",T27,IF($C27="","",IF($D27="","",ROUND(F27*$D27,0)+$Q27)))))))))),"")</f>
        <v/>
      </c>
      <c r="H27" s="237" t="str">
        <f t="shared" si="0"/>
        <v/>
      </c>
      <c r="I27" s="235"/>
      <c r="J27" s="238" t="str">
        <f ca="1">IFERROR(IF($A27="非課税・不課税取引計",SUMIFS(J$9:J26,$N$9:$N26,"非・不")+$R27,IF(A27="８％(軽減)対象計",SUMIFS($J$9:J26,$N$9:N26,"※")+R27,IF(AND(A27="小計",COUNTIF($A$9:A26,"小計")&lt;1),SUM($J$9:J26)+R27,IF(AND(A27="小計",COUNTIF($A$9:A26,"小計")&gt;=1),SUM(OFFSET($J$8,LARGE($V$9:V26,1)+1,0,LARGE($V$9:V27,1)-LARGE($V$9:V26,1)-1,1))+R27,IF($A27="８％対象計",SUMIFS(J$9:J26,$N$9:$N26,"")+$R27-SUMIFS(J$9:J26,$A$9:$A26,"非課税・不課税取引計")-SUMIFS(J$9:J26,$A$9:$A26,"小計")-SUMIFS(J$9:J26,$A$9:$A26,"８％消費税計")-SUMIFS(J$9:J26,$A$9:$A26,"８％対象計")-SUMIFS($J$9:J26,$A$9:A26,"８％(軽減)消費税計")-SUMIFS($J$9:J26,$A$9:A26,"８％(軽減)対象計"),IF(A27="８％(軽減)消費税計",ROUND(SUMIFS($J$9:J26,$A$9:A26,"８％(軽減)対象計")/COUNTIF($A$9:A26,"８％(軽減)対象計")*0.08,0)+R27,IF($A27="８％消費税計",ROUND(SUMIFS(J$9:J26,$A$9:$A26,"８％対象計")/COUNTIF($A$9:$A26,"８％対象計")*0.08,0)+$R27,IF(A27="値引き",U27,IF($C27="","",IF($D27="","",ROUND(I27*$D27,0)+$R27)))))))))),"")</f>
        <v/>
      </c>
      <c r="K27" s="239" t="str">
        <f t="shared" si="1"/>
        <v/>
      </c>
      <c r="L27" s="240" t="str">
        <f t="shared" si="2"/>
        <v/>
      </c>
      <c r="M27" s="234" t="str">
        <f ca="1">IFERROR(IF($A27="非課税・不課税取引計",SUMIFS(M$9:M26,$N$9:$N26,"非・不")+$S27,IF(A27="８％(軽減)対象計",SUMIFS($M$9:M26,$N$9:N26,"※")+S27,IF(AND(A27="小計",COUNTIF($A$9:A26,"小計")&lt;1),SUM($M$9:M26)+S27,IF(AND(A27="小計",COUNTIF($A$9:A26,"小計")&gt;=1),SUM(OFFSET($M$8,LARGE($V$9:V26,1)+1,0,LARGE($V$9:V27,1)-LARGE($V$9:V26,1)-1,1))+S27,IF($A27="８％対象計",SUMIFS(M$9:M26,$N$9:$N26,"")+$S27-SUMIFS(M$9:M26,$A$9:$A26,"非課税・不課税取引計")-SUMIFS(M$9:M26,$A$9:$A26,"小計")-SUMIFS(M$9:M26,$A$9:$A26,"８％消費税計")-SUMIFS(M$9:M26,$A$9:$A26,"８％対象計")-SUMIFS($M$9:M26,$A$9:A26,"８％(軽減)消費税計")-SUMIFS($M$9:M26,$A$9:A26,"８％(軽減)対象計"),IF(A27="８％(軽減)消費税計",ROUND(SUMIFS($M$9:M26,$A$9:A26,"８％(軽減)対象計")/COUNTIF($A$9:A26,"８％(軽減)対象計")*0.08,0)+S27,IF($A27="８％消費税計",ROUND(SUMIFS(M$9:M26,$A$9:$A26,"８％対象計")/COUNTIF($A$9:$A26,"８％対象計")*0.08,0)+$S27,IF(A27="値引き",E27-G27-J27+S27,IF($C27="","",IF($D27="","",E27-G27-J27+$S27)))))))))),"")</f>
        <v/>
      </c>
      <c r="N27" s="241"/>
      <c r="O27" s="242"/>
      <c r="P27" s="308"/>
      <c r="Q27" s="249"/>
      <c r="R27" s="249"/>
      <c r="S27" s="250"/>
      <c r="T27" s="264"/>
      <c r="U27" s="265"/>
      <c r="V27" s="214" t="str">
        <f t="shared" si="3"/>
        <v/>
      </c>
    </row>
    <row r="28" spans="1:22" ht="19.899999999999999" customHeight="1">
      <c r="A28" s="230"/>
      <c r="B28" s="231"/>
      <c r="C28" s="232"/>
      <c r="D28" s="233"/>
      <c r="E28" s="234" t="str">
        <f ca="1">IFERROR(IF(A28="非課税・不課税取引計",SUMIFS($E$9:E27,$N$9:N27,"非・不")+P28,IF(A28="８％(軽減)対象計",SUMIFS($E$9:E27,$N$9:N27,"※")+P28,IF(AND(A28="小計",COUNTIF($A$9:A27,"小計")&lt;1),SUM($E$9:E27)+P28,IF(AND(A28="小計",COUNTIF($A$9:A27,"小計")&gt;=1),SUM(OFFSET($E$8,LARGE($V$9:V27,1)+1,0,LARGE($V$9:V28,1)-LARGE($V$9:V27,1)-1,1))+P28,IF(A28="８％対象計",SUMIFS($E$9:E27,$N$9:N27,"")+P28-SUMIFS($E$9:E27,$A$9:A27,"非課税・不課税取引計")-SUMIFS($E$9:E27,$A$9:A27,"小計")-SUMIFS($E$9:E27,$A$9:A27,"８％消費税計")-SUMIFS($E$9:E27,$A$9:A27,"８％対象計")-SUMIFS($E$9:E27,$A$9:A27,"８％(軽減)消費税計")-SUMIFS($E$9:E27,$A$9:A27,"８％(軽減)対象計"),IF(A28="８％(軽減)消費税計",ROUND(SUMIFS($E$9:E27,$A$9:A27,"８％(軽減)対象計")/COUNTIF($A$9:A27,"８％(軽減)対象計")*0.08,0)+P28,IF(A28="８％消費税計",ROUND(SUMIFS($E$9:E27,$A$9:A27,"８％対象計")/COUNTIF($A$9:A27,"８％対象計")*0.08,0)+P28,IF(AND(A28="値引き",C28="",D28=""),0+P28,IF(C28="","",IF(D28="","",ROUND(C28*D28,0)+P28)))))))))),"")</f>
        <v/>
      </c>
      <c r="F28" s="235"/>
      <c r="G28" s="236" t="str">
        <f ca="1">IFERROR(IF($A28="非課税・不課税取引計",SUMIFS(G$9:G27,$N$9:$N27,"非・不")+$Q28,IF(A28="８％(軽減)対象計",SUMIFS($G$9:G27,$N$9:N27,"※")+Q28,IF(AND(A28="小計",COUNTIF($A$9:A27,"小計")&lt;1),SUM($G$9:G27)+Q28,IF(AND(A28="小計",COUNTIF($A$9:A27,"小計")&gt;=1),SUM(OFFSET($G$8,LARGE($V$9:V27,1)+1,0,LARGE($V$9:V28,1)-LARGE($V$9:V27,1)-1,1))+Q28,IF($A28="８％対象計",SUMIFS(G$9:G27,$N$9:$N27,"")+$Q28-SUMIFS(G$9:G27,$A$9:$A27,"非課税・不課税取引計")-SUMIFS(G$9:G27,$A$9:$A27,"小計")-SUMIFS(G$9:G27,$A$9:$A27,"８％消費税計")-SUMIFS(G$9:G27,$A$9:$A27,"８％対象計")-SUMIFS($G$9:G27,$A$9:A27,"８％(軽減)消費税計")-SUMIFS($G$9:G27,$A$9:A27,"８％(軽減)対象計"),IF(A28="８％(軽減)消費税計",ROUND(SUMIFS($G$9:G27,$A$9:A27,"８％(軽減)対象計")/COUNTIF($A$9:A27,"８％(軽減)対象計")*0.08,0)+Q28,IF($A28="８％消費税計",ROUND(SUMIFS(G$9:G27,$A$9:$A27,"８％対象計")/COUNTIF($A$9:$A27,"８％対象計")*0.08,0)+$Q28,IF(A28="値引き",T28,IF($C28="","",IF($D28="","",ROUND(F28*$D28,0)+$Q28)))))))))),"")</f>
        <v/>
      </c>
      <c r="H28" s="237" t="str">
        <f t="shared" si="0"/>
        <v/>
      </c>
      <c r="I28" s="235"/>
      <c r="J28" s="238" t="str">
        <f ca="1">IFERROR(IF($A28="非課税・不課税取引計",SUMIFS(J$9:J27,$N$9:$N27,"非・不")+$R28,IF(A28="８％(軽減)対象計",SUMIFS($J$9:J27,$N$9:N27,"※")+R28,IF(AND(A28="小計",COUNTIF($A$9:A27,"小計")&lt;1),SUM($J$9:J27)+R28,IF(AND(A28="小計",COUNTIF($A$9:A27,"小計")&gt;=1),SUM(OFFSET($J$8,LARGE($V$9:V27,1)+1,0,LARGE($V$9:V28,1)-LARGE($V$9:V27,1)-1,1))+R28,IF($A28="８％対象計",SUMIFS(J$9:J27,$N$9:$N27,"")+$R28-SUMIFS(J$9:J27,$A$9:$A27,"非課税・不課税取引計")-SUMIFS(J$9:J27,$A$9:$A27,"小計")-SUMIFS(J$9:J27,$A$9:$A27,"８％消費税計")-SUMIFS(J$9:J27,$A$9:$A27,"８％対象計")-SUMIFS($J$9:J27,$A$9:A27,"８％(軽減)消費税計")-SUMIFS($J$9:J27,$A$9:A27,"８％(軽減)対象計"),IF(A28="８％(軽減)消費税計",ROUND(SUMIFS($J$9:J27,$A$9:A27,"８％(軽減)対象計")/COUNTIF($A$9:A27,"８％(軽減)対象計")*0.08,0)+R28,IF($A28="８％消費税計",ROUND(SUMIFS(J$9:J27,$A$9:$A27,"８％対象計")/COUNTIF($A$9:$A27,"８％対象計")*0.08,0)+$R28,IF(A28="値引き",U28,IF($C28="","",IF($D28="","",ROUND(I28*$D28,0)+$R28)))))))))),"")</f>
        <v/>
      </c>
      <c r="K28" s="239" t="str">
        <f t="shared" si="1"/>
        <v/>
      </c>
      <c r="L28" s="240" t="str">
        <f t="shared" si="2"/>
        <v/>
      </c>
      <c r="M28" s="234" t="str">
        <f ca="1">IFERROR(IF($A28="非課税・不課税取引計",SUMIFS(M$9:M27,$N$9:$N27,"非・不")+$S28,IF(A28="８％(軽減)対象計",SUMIFS($M$9:M27,$N$9:N27,"※")+S28,IF(AND(A28="小計",COUNTIF($A$9:A27,"小計")&lt;1),SUM($M$9:M27)+S28,IF(AND(A28="小計",COUNTIF($A$9:A27,"小計")&gt;=1),SUM(OFFSET($M$8,LARGE($V$9:V27,1)+1,0,LARGE($V$9:V28,1)-LARGE($V$9:V27,1)-1,1))+S28,IF($A28="８％対象計",SUMIFS(M$9:M27,$N$9:$N27,"")+$S28-SUMIFS(M$9:M27,$A$9:$A27,"非課税・不課税取引計")-SUMIFS(M$9:M27,$A$9:$A27,"小計")-SUMIFS(M$9:M27,$A$9:$A27,"８％消費税計")-SUMIFS(M$9:M27,$A$9:$A27,"８％対象計")-SUMIFS($M$9:M27,$A$9:A27,"８％(軽減)消費税計")-SUMIFS($M$9:M27,$A$9:A27,"８％(軽減)対象計"),IF(A28="８％(軽減)消費税計",ROUND(SUMIFS($M$9:M27,$A$9:A27,"８％(軽減)対象計")/COUNTIF($A$9:A27,"８％(軽減)対象計")*0.08,0)+S28,IF($A28="８％消費税計",ROUND(SUMIFS(M$9:M27,$A$9:$A27,"８％対象計")/COUNTIF($A$9:$A27,"８％対象計")*0.08,0)+$S28,IF(A28="値引き",E28-G28-J28+S28,IF($C28="","",IF($D28="","",E28-G28-J28+$S28)))))))))),"")</f>
        <v/>
      </c>
      <c r="N28" s="241"/>
      <c r="O28" s="242"/>
      <c r="P28" s="308"/>
      <c r="Q28" s="249"/>
      <c r="R28" s="249"/>
      <c r="S28" s="250"/>
      <c r="T28" s="264"/>
      <c r="U28" s="265"/>
      <c r="V28" s="214" t="str">
        <f t="shared" si="3"/>
        <v/>
      </c>
    </row>
    <row r="29" spans="1:22" ht="19.899999999999999" customHeight="1">
      <c r="A29" s="230"/>
      <c r="B29" s="231"/>
      <c r="C29" s="232"/>
      <c r="D29" s="233"/>
      <c r="E29" s="234" t="str">
        <f ca="1">IFERROR(IF(A29="非課税・不課税取引計",SUMIFS($E$9:E28,$N$9:N28,"非・不")+P29,IF(A29="８％(軽減)対象計",SUMIFS($E$9:E28,$N$9:N28,"※")+P29,IF(AND(A29="小計",COUNTIF($A$9:A28,"小計")&lt;1),SUM($E$9:E28)+P29,IF(AND(A29="小計",COUNTIF($A$9:A28,"小計")&gt;=1),SUM(OFFSET($E$8,LARGE($V$9:V28,1)+1,0,LARGE($V$9:V29,1)-LARGE($V$9:V28,1)-1,1))+P29,IF(A29="８％対象計",SUMIFS($E$9:E28,$N$9:N28,"")+P29-SUMIFS($E$9:E28,$A$9:A28,"非課税・不課税取引計")-SUMIFS($E$9:E28,$A$9:A28,"小計")-SUMIFS($E$9:E28,$A$9:A28,"８％消費税計")-SUMIFS($E$9:E28,$A$9:A28,"８％対象計")-SUMIFS($E$9:E28,$A$9:A28,"８％(軽減)消費税計")-SUMIFS($E$9:E28,$A$9:A28,"８％(軽減)対象計"),IF(A29="８％(軽減)消費税計",ROUND(SUMIFS($E$9:E28,$A$9:A28,"８％(軽減)対象計")/COUNTIF($A$9:A28,"８％(軽減)対象計")*0.08,0)+P29,IF(A29="８％消費税計",ROUND(SUMIFS($E$9:E28,$A$9:A28,"８％対象計")/COUNTIF($A$9:A28,"８％対象計")*0.08,0)+P29,IF(AND(A29="値引き",C29="",D29=""),0+P29,IF(C29="","",IF(D29="","",ROUND(C29*D29,0)+P29)))))))))),"")</f>
        <v/>
      </c>
      <c r="F29" s="235"/>
      <c r="G29" s="236" t="str">
        <f ca="1">IFERROR(IF($A29="非課税・不課税取引計",SUMIFS(G$9:G28,$N$9:$N28,"非・不")+$Q29,IF(A29="８％(軽減)対象計",SUMIFS($G$9:G28,$N$9:N28,"※")+Q29,IF(AND(A29="小計",COUNTIF($A$9:A28,"小計")&lt;1),SUM($G$9:G28)+Q29,IF(AND(A29="小計",COUNTIF($A$9:A28,"小計")&gt;=1),SUM(OFFSET($G$8,LARGE($V$9:V28,1)+1,0,LARGE($V$9:V29,1)-LARGE($V$9:V28,1)-1,1))+Q29,IF($A29="８％対象計",SUMIFS(G$9:G28,$N$9:$N28,"")+$Q29-SUMIFS(G$9:G28,$A$9:$A28,"非課税・不課税取引計")-SUMIFS(G$9:G28,$A$9:$A28,"小計")-SUMIFS(G$9:G28,$A$9:$A28,"８％消費税計")-SUMIFS(G$9:G28,$A$9:$A28,"８％対象計")-SUMIFS($G$9:G28,$A$9:A28,"８％(軽減)消費税計")-SUMIFS($G$9:G28,$A$9:A28,"８％(軽減)対象計"),IF(A29="８％(軽減)消費税計",ROUND(SUMIFS($G$9:G28,$A$9:A28,"８％(軽減)対象計")/COUNTIF($A$9:A28,"８％(軽減)対象計")*0.08,0)+Q29,IF($A29="８％消費税計",ROUND(SUMIFS(G$9:G28,$A$9:$A28,"８％対象計")/COUNTIF($A$9:$A28,"８％対象計")*0.08,0)+$Q29,IF(A29="値引き",T29,IF($C29="","",IF($D29="","",ROUND(F29*$D29,0)+$Q29)))))))))),"")</f>
        <v/>
      </c>
      <c r="H29" s="237" t="str">
        <f t="shared" si="0"/>
        <v/>
      </c>
      <c r="I29" s="235"/>
      <c r="J29" s="238" t="str">
        <f ca="1">IFERROR(IF($A29="非課税・不課税取引計",SUMIFS(J$9:J28,$N$9:$N28,"非・不")+$R29,IF(A29="８％(軽減)対象計",SUMIFS($J$9:J28,$N$9:N28,"※")+R29,IF(AND(A29="小計",COUNTIF($A$9:A28,"小計")&lt;1),SUM($J$9:J28)+R29,IF(AND(A29="小計",COUNTIF($A$9:A28,"小計")&gt;=1),SUM(OFFSET($J$8,LARGE($V$9:V28,1)+1,0,LARGE($V$9:V29,1)-LARGE($V$9:V28,1)-1,1))+R29,IF($A29="８％対象計",SUMIFS(J$9:J28,$N$9:$N28,"")+$R29-SUMIFS(J$9:J28,$A$9:$A28,"非課税・不課税取引計")-SUMIFS(J$9:J28,$A$9:$A28,"小計")-SUMIFS(J$9:J28,$A$9:$A28,"８％消費税計")-SUMIFS(J$9:J28,$A$9:$A28,"８％対象計")-SUMIFS($J$9:J28,$A$9:A28,"８％(軽減)消費税計")-SUMIFS($J$9:J28,$A$9:A28,"８％(軽減)対象計"),IF(A29="８％(軽減)消費税計",ROUND(SUMIFS($J$9:J28,$A$9:A28,"８％(軽減)対象計")/COUNTIF($A$9:A28,"８％(軽減)対象計")*0.08,0)+R29,IF($A29="８％消費税計",ROUND(SUMIFS(J$9:J28,$A$9:$A28,"８％対象計")/COUNTIF($A$9:$A28,"８％対象計")*0.08,0)+$R29,IF(A29="値引き",U29,IF($C29="","",IF($D29="","",ROUND(I29*$D29,0)+$R29)))))))))),"")</f>
        <v/>
      </c>
      <c r="K29" s="239" t="str">
        <f t="shared" si="1"/>
        <v/>
      </c>
      <c r="L29" s="240" t="str">
        <f t="shared" si="2"/>
        <v/>
      </c>
      <c r="M29" s="234" t="str">
        <f ca="1">IFERROR(IF($A29="非課税・不課税取引計",SUMIFS(M$9:M28,$N$9:$N28,"非・不")+$S29,IF(A29="８％(軽減)対象計",SUMIFS($M$9:M28,$N$9:N28,"※")+S29,IF(AND(A29="小計",COUNTIF($A$9:A28,"小計")&lt;1),SUM($M$9:M28)+S29,IF(AND(A29="小計",COUNTIF($A$9:A28,"小計")&gt;=1),SUM(OFFSET($M$8,LARGE($V$9:V28,1)+1,0,LARGE($V$9:V29,1)-LARGE($V$9:V28,1)-1,1))+S29,IF($A29="８％対象計",SUMIFS(M$9:M28,$N$9:$N28,"")+$S29-SUMIFS(M$9:M28,$A$9:$A28,"非課税・不課税取引計")-SUMIFS(M$9:M28,$A$9:$A28,"小計")-SUMIFS(M$9:M28,$A$9:$A28,"８％消費税計")-SUMIFS(M$9:M28,$A$9:$A28,"８％対象計")-SUMIFS($M$9:M28,$A$9:A28,"８％(軽減)消費税計")-SUMIFS($M$9:M28,$A$9:A28,"８％(軽減)対象計"),IF(A29="８％(軽減)消費税計",ROUND(SUMIFS($M$9:M28,$A$9:A28,"８％(軽減)対象計")/COUNTIF($A$9:A28,"８％(軽減)対象計")*0.08,0)+S29,IF($A29="８％消費税計",ROUND(SUMIFS(M$9:M28,$A$9:$A28,"８％対象計")/COUNTIF($A$9:$A28,"８％対象計")*0.08,0)+$S29,IF(A29="値引き",E29-G29-J29+S29,IF($C29="","",IF($D29="","",E29-G29-J29+$S29)))))))))),"")</f>
        <v/>
      </c>
      <c r="N29" s="241"/>
      <c r="O29" s="242"/>
      <c r="P29" s="308"/>
      <c r="Q29" s="249"/>
      <c r="R29" s="249"/>
      <c r="S29" s="250"/>
      <c r="T29" s="264"/>
      <c r="U29" s="265"/>
      <c r="V29" s="214" t="str">
        <f t="shared" si="3"/>
        <v/>
      </c>
    </row>
    <row r="30" spans="1:22" ht="19.899999999999999" customHeight="1">
      <c r="A30" s="230"/>
      <c r="B30" s="231"/>
      <c r="C30" s="232"/>
      <c r="D30" s="233"/>
      <c r="E30" s="234" t="str">
        <f ca="1">IFERROR(IF(A30="非課税・不課税取引計",SUMIFS($E$9:E29,$N$9:N29,"非・不")+P30,IF(A30="８％(軽減)対象計",SUMIFS($E$9:E29,$N$9:N29,"※")+P30,IF(AND(A30="小計",COUNTIF($A$9:A29,"小計")&lt;1),SUM($E$9:E29)+P30,IF(AND(A30="小計",COUNTIF($A$9:A29,"小計")&gt;=1),SUM(OFFSET($E$8,LARGE($V$9:V29,1)+1,0,LARGE($V$9:V30,1)-LARGE($V$9:V29,1)-1,1))+P30,IF(A30="８％対象計",SUMIFS($E$9:E29,$N$9:N29,"")+P30-SUMIFS($E$9:E29,$A$9:A29,"非課税・不課税取引計")-SUMIFS($E$9:E29,$A$9:A29,"小計")-SUMIFS($E$9:E29,$A$9:A29,"８％消費税計")-SUMIFS($E$9:E29,$A$9:A29,"８％対象計")-SUMIFS($E$9:E29,$A$9:A29,"８％(軽減)消費税計")-SUMIFS($E$9:E29,$A$9:A29,"８％(軽減)対象計"),IF(A30="８％(軽減)消費税計",ROUND(SUMIFS($E$9:E29,$A$9:A29,"８％(軽減)対象計")/COUNTIF($A$9:A29,"８％(軽減)対象計")*0.08,0)+P30,IF(A30="８％消費税計",ROUND(SUMIFS($E$9:E29,$A$9:A29,"８％対象計")/COUNTIF($A$9:A29,"８％対象計")*0.08,0)+P30,IF(AND(A30="値引き",C30="",D30=""),0+P30,IF(C30="","",IF(D30="","",ROUND(C30*D30,0)+P30)))))))))),"")</f>
        <v/>
      </c>
      <c r="F30" s="235"/>
      <c r="G30" s="236" t="str">
        <f ca="1">IFERROR(IF($A30="非課税・不課税取引計",SUMIFS(G$9:G29,$N$9:$N29,"非・不")+$Q30,IF(A30="８％(軽減)対象計",SUMIFS($G$9:G29,$N$9:N29,"※")+Q30,IF(AND(A30="小計",COUNTIF($A$9:A29,"小計")&lt;1),SUM($G$9:G29)+Q30,IF(AND(A30="小計",COUNTIF($A$9:A29,"小計")&gt;=1),SUM(OFFSET($G$8,LARGE($V$9:V29,1)+1,0,LARGE($V$9:V30,1)-LARGE($V$9:V29,1)-1,1))+Q30,IF($A30="８％対象計",SUMIFS(G$9:G29,$N$9:$N29,"")+$Q30-SUMIFS(G$9:G29,$A$9:$A29,"非課税・不課税取引計")-SUMIFS(G$9:G29,$A$9:$A29,"小計")-SUMIFS(G$9:G29,$A$9:$A29,"８％消費税計")-SUMIFS(G$9:G29,$A$9:$A29,"８％対象計")-SUMIFS($G$9:G29,$A$9:A29,"８％(軽減)消費税計")-SUMIFS($G$9:G29,$A$9:A29,"８％(軽減)対象計"),IF(A30="８％(軽減)消費税計",ROUND(SUMIFS($G$9:G29,$A$9:A29,"８％(軽減)対象計")/COUNTIF($A$9:A29,"８％(軽減)対象計")*0.08,0)+Q30,IF($A30="８％消費税計",ROUND(SUMIFS(G$9:G29,$A$9:$A29,"８％対象計")/COUNTIF($A$9:$A29,"８％対象計")*0.08,0)+$Q30,IF(A30="値引き",T30,IF($C30="","",IF($D30="","",ROUND(F30*$D30,0)+$Q30)))))))))),"")</f>
        <v/>
      </c>
      <c r="H30" s="237" t="str">
        <f t="shared" si="0"/>
        <v/>
      </c>
      <c r="I30" s="235"/>
      <c r="J30" s="238" t="str">
        <f ca="1">IFERROR(IF($A30="非課税・不課税取引計",SUMIFS(J$9:J29,$N$9:$N29,"非・不")+$R30,IF(A30="８％(軽減)対象計",SUMIFS($J$9:J29,$N$9:N29,"※")+R30,IF(AND(A30="小計",COUNTIF($A$9:A29,"小計")&lt;1),SUM($J$9:J29)+R30,IF(AND(A30="小計",COUNTIF($A$9:A29,"小計")&gt;=1),SUM(OFFSET($J$8,LARGE($V$9:V29,1)+1,0,LARGE($V$9:V30,1)-LARGE($V$9:V29,1)-1,1))+R30,IF($A30="８％対象計",SUMIFS(J$9:J29,$N$9:$N29,"")+$R30-SUMIFS(J$9:J29,$A$9:$A29,"非課税・不課税取引計")-SUMIFS(J$9:J29,$A$9:$A29,"小計")-SUMIFS(J$9:J29,$A$9:$A29,"８％消費税計")-SUMIFS(J$9:J29,$A$9:$A29,"８％対象計")-SUMIFS($J$9:J29,$A$9:A29,"８％(軽減)消費税計")-SUMIFS($J$9:J29,$A$9:A29,"８％(軽減)対象計"),IF(A30="８％(軽減)消費税計",ROUND(SUMIFS($J$9:J29,$A$9:A29,"８％(軽減)対象計")/COUNTIF($A$9:A29,"８％(軽減)対象計")*0.08,0)+R30,IF($A30="８％消費税計",ROUND(SUMIFS(J$9:J29,$A$9:$A29,"８％対象計")/COUNTIF($A$9:$A29,"８％対象計")*0.08,0)+$R30,IF(A30="値引き",U30,IF($C30="","",IF($D30="","",ROUND(I30*$D30,0)+$R30)))))))))),"")</f>
        <v/>
      </c>
      <c r="K30" s="239" t="str">
        <f t="shared" si="1"/>
        <v/>
      </c>
      <c r="L30" s="240" t="str">
        <f t="shared" si="2"/>
        <v/>
      </c>
      <c r="M30" s="234" t="str">
        <f ca="1">IFERROR(IF($A30="非課税・不課税取引計",SUMIFS(M$9:M29,$N$9:$N29,"非・不")+$S30,IF(A30="８％(軽減)対象計",SUMIFS($M$9:M29,$N$9:N29,"※")+S30,IF(AND(A30="小計",COUNTIF($A$9:A29,"小計")&lt;1),SUM($M$9:M29)+S30,IF(AND(A30="小計",COUNTIF($A$9:A29,"小計")&gt;=1),SUM(OFFSET($M$8,LARGE($V$9:V29,1)+1,0,LARGE($V$9:V30,1)-LARGE($V$9:V29,1)-1,1))+S30,IF($A30="８％対象計",SUMIFS(M$9:M29,$N$9:$N29,"")+$S30-SUMIFS(M$9:M29,$A$9:$A29,"非課税・不課税取引計")-SUMIFS(M$9:M29,$A$9:$A29,"小計")-SUMIFS(M$9:M29,$A$9:$A29,"８％消費税計")-SUMIFS(M$9:M29,$A$9:$A29,"８％対象計")-SUMIFS($M$9:M29,$A$9:A29,"８％(軽減)消費税計")-SUMIFS($M$9:M29,$A$9:A29,"８％(軽減)対象計"),IF(A30="８％(軽減)消費税計",ROUND(SUMIFS($M$9:M29,$A$9:A29,"８％(軽減)対象計")/COUNTIF($A$9:A29,"８％(軽減)対象計")*0.08,0)+S30,IF($A30="８％消費税計",ROUND(SUMIFS(M$9:M29,$A$9:$A29,"８％対象計")/COUNTIF($A$9:$A29,"８％対象計")*0.08,0)+$S30,IF(A30="値引き",E30-G30-J30+S30,IF($C30="","",IF($D30="","",E30-G30-J30+$S30)))))))))),"")</f>
        <v/>
      </c>
      <c r="N30" s="241"/>
      <c r="O30" s="242"/>
      <c r="P30" s="308"/>
      <c r="Q30" s="249"/>
      <c r="R30" s="249"/>
      <c r="S30" s="250"/>
      <c r="T30" s="264"/>
      <c r="U30" s="265"/>
      <c r="V30" s="214" t="str">
        <f t="shared" si="3"/>
        <v/>
      </c>
    </row>
    <row r="31" spans="1:22" ht="19.899999999999999" customHeight="1">
      <c r="A31" s="230"/>
      <c r="B31" s="231"/>
      <c r="C31" s="232"/>
      <c r="D31" s="233"/>
      <c r="E31" s="234" t="str">
        <f ca="1">IFERROR(IF(A31="非課税・不課税取引計",SUMIFS($E$9:E30,$N$9:N30,"非・不")+P31,IF(A31="８％(軽減)対象計",SUMIFS($E$9:E30,$N$9:N30,"※")+P31,IF(AND(A31="小計",COUNTIF($A$9:A30,"小計")&lt;1),SUM($E$9:E30)+P31,IF(AND(A31="小計",COUNTIF($A$9:A30,"小計")&gt;=1),SUM(OFFSET($E$8,LARGE($V$9:V30,1)+1,0,LARGE($V$9:V31,1)-LARGE($V$9:V30,1)-1,1))+P31,IF(A31="８％対象計",SUMIFS($E$9:E30,$N$9:N30,"")+P31-SUMIFS($E$9:E30,$A$9:A30,"非課税・不課税取引計")-SUMIFS($E$9:E30,$A$9:A30,"小計")-SUMIFS($E$9:E30,$A$9:A30,"８％消費税計")-SUMIFS($E$9:E30,$A$9:A30,"８％対象計")-SUMIFS($E$9:E30,$A$9:A30,"８％(軽減)消費税計")-SUMIFS($E$9:E30,$A$9:A30,"８％(軽減)対象計"),IF(A31="８％(軽減)消費税計",ROUND(SUMIFS($E$9:E30,$A$9:A30,"８％(軽減)対象計")/COUNTIF($A$9:A30,"８％(軽減)対象計")*0.08,0)+P31,IF(A31="８％消費税計",ROUND(SUMIFS($E$9:E30,$A$9:A30,"８％対象計")/COUNTIF($A$9:A30,"８％対象計")*0.08,0)+P31,IF(AND(A31="値引き",C31="",D31=""),0+P31,IF(C31="","",IF(D31="","",ROUND(C31*D31,0)+P31)))))))))),"")</f>
        <v/>
      </c>
      <c r="F31" s="235"/>
      <c r="G31" s="236" t="str">
        <f ca="1">IFERROR(IF($A31="非課税・不課税取引計",SUMIFS(G$9:G30,$N$9:$N30,"非・不")+$Q31,IF(A31="８％(軽減)対象計",SUMIFS($G$9:G30,$N$9:N30,"※")+Q31,IF(AND(A31="小計",COUNTIF($A$9:A30,"小計")&lt;1),SUM($G$9:G30)+Q31,IF(AND(A31="小計",COUNTIF($A$9:A30,"小計")&gt;=1),SUM(OFFSET($G$8,LARGE($V$9:V30,1)+1,0,LARGE($V$9:V31,1)-LARGE($V$9:V30,1)-1,1))+Q31,IF($A31="８％対象計",SUMIFS(G$9:G30,$N$9:$N30,"")+$Q31-SUMIFS(G$9:G30,$A$9:$A30,"非課税・不課税取引計")-SUMIFS(G$9:G30,$A$9:$A30,"小計")-SUMIFS(G$9:G30,$A$9:$A30,"８％消費税計")-SUMIFS(G$9:G30,$A$9:$A30,"８％対象計")-SUMIFS($G$9:G30,$A$9:A30,"８％(軽減)消費税計")-SUMIFS($G$9:G30,$A$9:A30,"８％(軽減)対象計"),IF(A31="８％(軽減)消費税計",ROUND(SUMIFS($G$9:G30,$A$9:A30,"８％(軽減)対象計")/COUNTIF($A$9:A30,"８％(軽減)対象計")*0.08,0)+Q31,IF($A31="８％消費税計",ROUND(SUMIFS(G$9:G30,$A$9:$A30,"８％対象計")/COUNTIF($A$9:$A30,"８％対象計")*0.08,0)+$Q31,IF(A31="値引き",T31,IF($C31="","",IF($D31="","",ROUND(F31*$D31,0)+$Q31)))))))))),"")</f>
        <v/>
      </c>
      <c r="H31" s="237" t="str">
        <f t="shared" si="0"/>
        <v/>
      </c>
      <c r="I31" s="235"/>
      <c r="J31" s="238" t="str">
        <f ca="1">IFERROR(IF($A31="非課税・不課税取引計",SUMIFS(J$9:J30,$N$9:$N30,"非・不")+$R31,IF(A31="８％(軽減)対象計",SUMIFS($J$9:J30,$N$9:N30,"※")+R31,IF(AND(A31="小計",COUNTIF($A$9:A30,"小計")&lt;1),SUM($J$9:J30)+R31,IF(AND(A31="小計",COUNTIF($A$9:A30,"小計")&gt;=1),SUM(OFFSET($J$8,LARGE($V$9:V30,1)+1,0,LARGE($V$9:V31,1)-LARGE($V$9:V30,1)-1,1))+R31,IF($A31="８％対象計",SUMIFS(J$9:J30,$N$9:$N30,"")+$R31-SUMIFS(J$9:J30,$A$9:$A30,"非課税・不課税取引計")-SUMIFS(J$9:J30,$A$9:$A30,"小計")-SUMIFS(J$9:J30,$A$9:$A30,"８％消費税計")-SUMIFS(J$9:J30,$A$9:$A30,"８％対象計")-SUMIFS($J$9:J30,$A$9:A30,"８％(軽減)消費税計")-SUMIFS($J$9:J30,$A$9:A30,"８％(軽減)対象計"),IF(A31="８％(軽減)消費税計",ROUND(SUMIFS($J$9:J30,$A$9:A30,"８％(軽減)対象計")/COUNTIF($A$9:A30,"８％(軽減)対象計")*0.08,0)+R31,IF($A31="８％消費税計",ROUND(SUMIFS(J$9:J30,$A$9:$A30,"８％対象計")/COUNTIF($A$9:$A30,"８％対象計")*0.08,0)+$R31,IF(A31="値引き",U31,IF($C31="","",IF($D31="","",ROUND(I31*$D31,0)+$R31)))))))))),"")</f>
        <v/>
      </c>
      <c r="K31" s="239" t="str">
        <f t="shared" si="1"/>
        <v/>
      </c>
      <c r="L31" s="240" t="str">
        <f t="shared" si="2"/>
        <v/>
      </c>
      <c r="M31" s="234" t="str">
        <f ca="1">IFERROR(IF($A31="非課税・不課税取引計",SUMIFS(M$9:M30,$N$9:$N30,"非・不")+$S31,IF(A31="８％(軽減)対象計",SUMIFS($M$9:M30,$N$9:N30,"※")+S31,IF(AND(A31="小計",COUNTIF($A$9:A30,"小計")&lt;1),SUM($M$9:M30)+S31,IF(AND(A31="小計",COUNTIF($A$9:A30,"小計")&gt;=1),SUM(OFFSET($M$8,LARGE($V$9:V30,1)+1,0,LARGE($V$9:V31,1)-LARGE($V$9:V30,1)-1,1))+S31,IF($A31="８％対象計",SUMIFS(M$9:M30,$N$9:$N30,"")+$S31-SUMIFS(M$9:M30,$A$9:$A30,"非課税・不課税取引計")-SUMIFS(M$9:M30,$A$9:$A30,"小計")-SUMIFS(M$9:M30,$A$9:$A30,"８％消費税計")-SUMIFS(M$9:M30,$A$9:$A30,"８％対象計")-SUMIFS($M$9:M30,$A$9:A30,"８％(軽減)消費税計")-SUMIFS($M$9:M30,$A$9:A30,"８％(軽減)対象計"),IF(A31="８％(軽減)消費税計",ROUND(SUMIFS($M$9:M30,$A$9:A30,"８％(軽減)対象計")/COUNTIF($A$9:A30,"８％(軽減)対象計")*0.08,0)+S31,IF($A31="８％消費税計",ROUND(SUMIFS(M$9:M30,$A$9:$A30,"８％対象計")/COUNTIF($A$9:$A30,"８％対象計")*0.08,0)+$S31,IF(A31="値引き",E31-G31-J31+S31,IF($C31="","",IF($D31="","",E31-G31-J31+$S31)))))))))),"")</f>
        <v/>
      </c>
      <c r="N31" s="241"/>
      <c r="O31" s="242"/>
      <c r="P31" s="308"/>
      <c r="Q31" s="249"/>
      <c r="R31" s="249"/>
      <c r="S31" s="250"/>
      <c r="T31" s="264"/>
      <c r="U31" s="265"/>
      <c r="V31" s="214" t="str">
        <f t="shared" si="3"/>
        <v/>
      </c>
    </row>
    <row r="32" spans="1:22" ht="19.899999999999999" customHeight="1">
      <c r="A32" s="230"/>
      <c r="B32" s="231"/>
      <c r="C32" s="232"/>
      <c r="D32" s="233"/>
      <c r="E32" s="234" t="str">
        <f ca="1">IFERROR(IF(A32="非課税・不課税取引計",SUMIFS($E$9:E31,$N$9:N31,"非・不")+P32,IF(A32="８％(軽減)対象計",SUMIFS($E$9:E31,$N$9:N31,"※")+P32,IF(AND(A32="小計",COUNTIF($A$9:A31,"小計")&lt;1),SUM($E$9:E31)+P32,IF(AND(A32="小計",COUNTIF($A$9:A31,"小計")&gt;=1),SUM(OFFSET($E$8,LARGE($V$9:V31,1)+1,0,LARGE($V$9:V32,1)-LARGE($V$9:V31,1)-1,1))+P32,IF(A32="８％対象計",SUMIFS($E$9:E31,$N$9:N31,"")+P32-SUMIFS($E$9:E31,$A$9:A31,"非課税・不課税取引計")-SUMIFS($E$9:E31,$A$9:A31,"小計")-SUMIFS($E$9:E31,$A$9:A31,"８％消費税計")-SUMIFS($E$9:E31,$A$9:A31,"８％対象計")-SUMIFS($E$9:E31,$A$9:A31,"８％(軽減)消費税計")-SUMIFS($E$9:E31,$A$9:A31,"８％(軽減)対象計"),IF(A32="８％(軽減)消費税計",ROUND(SUMIFS($E$9:E31,$A$9:A31,"８％(軽減)対象計")/COUNTIF($A$9:A31,"８％(軽減)対象計")*0.08,0)+P32,IF(A32="８％消費税計",ROUND(SUMIFS($E$9:E31,$A$9:A31,"８％対象計")/COUNTIF($A$9:A31,"８％対象計")*0.08,0)+P32,IF(AND(A32="値引き",C32="",D32=""),0+P32,IF(C32="","",IF(D32="","",ROUND(C32*D32,0)+P32)))))))))),"")</f>
        <v/>
      </c>
      <c r="F32" s="235"/>
      <c r="G32" s="236" t="str">
        <f ca="1">IFERROR(IF($A32="非課税・不課税取引計",SUMIFS(G$9:G31,$N$9:$N31,"非・不")+$Q32,IF(A32="８％(軽減)対象計",SUMIFS($G$9:G31,$N$9:N31,"※")+Q32,IF(AND(A32="小計",COUNTIF($A$9:A31,"小計")&lt;1),SUM($G$9:G31)+Q32,IF(AND(A32="小計",COUNTIF($A$9:A31,"小計")&gt;=1),SUM(OFFSET($G$8,LARGE($V$9:V31,1)+1,0,LARGE($V$9:V32,1)-LARGE($V$9:V31,1)-1,1))+Q32,IF($A32="８％対象計",SUMIFS(G$9:G31,$N$9:$N31,"")+$Q32-SUMIFS(G$9:G31,$A$9:$A31,"非課税・不課税取引計")-SUMIFS(G$9:G31,$A$9:$A31,"小計")-SUMIFS(G$9:G31,$A$9:$A31,"８％消費税計")-SUMIFS(G$9:G31,$A$9:$A31,"８％対象計")-SUMIFS($G$9:G31,$A$9:A31,"８％(軽減)消費税計")-SUMIFS($G$9:G31,$A$9:A31,"８％(軽減)対象計"),IF(A32="８％(軽減)消費税計",ROUND(SUMIFS($G$9:G31,$A$9:A31,"８％(軽減)対象計")/COUNTIF($A$9:A31,"８％(軽減)対象計")*0.08,0)+Q32,IF($A32="８％消費税計",ROUND(SUMIFS(G$9:G31,$A$9:$A31,"８％対象計")/COUNTIF($A$9:$A31,"８％対象計")*0.08,0)+$Q32,IF(A32="値引き",T32,IF($C32="","",IF($D32="","",ROUND(F32*$D32,0)+$Q32)))))))))),"")</f>
        <v/>
      </c>
      <c r="H32" s="237" t="str">
        <f t="shared" si="0"/>
        <v/>
      </c>
      <c r="I32" s="235"/>
      <c r="J32" s="238" t="str">
        <f ca="1">IFERROR(IF($A32="非課税・不課税取引計",SUMIFS(J$9:J31,$N$9:$N31,"非・不")+$R32,IF(A32="８％(軽減)対象計",SUMIFS($J$9:J31,$N$9:N31,"※")+R32,IF(AND(A32="小計",COUNTIF($A$9:A31,"小計")&lt;1),SUM($J$9:J31)+R32,IF(AND(A32="小計",COUNTIF($A$9:A31,"小計")&gt;=1),SUM(OFFSET($J$8,LARGE($V$9:V31,1)+1,0,LARGE($V$9:V32,1)-LARGE($V$9:V31,1)-1,1))+R32,IF($A32="８％対象計",SUMIFS(J$9:J31,$N$9:$N31,"")+$R32-SUMIFS(J$9:J31,$A$9:$A31,"非課税・不課税取引計")-SUMIFS(J$9:J31,$A$9:$A31,"小計")-SUMIFS(J$9:J31,$A$9:$A31,"８％消費税計")-SUMIFS(J$9:J31,$A$9:$A31,"８％対象計")-SUMIFS($J$9:J31,$A$9:A31,"８％(軽減)消費税計")-SUMIFS($J$9:J31,$A$9:A31,"８％(軽減)対象計"),IF(A32="８％(軽減)消費税計",ROUND(SUMIFS($J$9:J31,$A$9:A31,"８％(軽減)対象計")/COUNTIF($A$9:A31,"８％(軽減)対象計")*0.08,0)+R32,IF($A32="８％消費税計",ROUND(SUMIFS(J$9:J31,$A$9:$A31,"８％対象計")/COUNTIF($A$9:$A31,"８％対象計")*0.08,0)+$R32,IF(A32="値引き",U32,IF($C32="","",IF($D32="","",ROUND(I32*$D32,0)+$R32)))))))))),"")</f>
        <v/>
      </c>
      <c r="K32" s="239" t="str">
        <f t="shared" si="1"/>
        <v/>
      </c>
      <c r="L32" s="240" t="str">
        <f t="shared" si="2"/>
        <v/>
      </c>
      <c r="M32" s="234" t="str">
        <f ca="1">IFERROR(IF($A32="非課税・不課税取引計",SUMIFS(M$9:M31,$N$9:$N31,"非・不")+$S32,IF(A32="８％(軽減)対象計",SUMIFS($M$9:M31,$N$9:N31,"※")+S32,IF(AND(A32="小計",COUNTIF($A$9:A31,"小計")&lt;1),SUM($M$9:M31)+S32,IF(AND(A32="小計",COUNTIF($A$9:A31,"小計")&gt;=1),SUM(OFFSET($M$8,LARGE($V$9:V31,1)+1,0,LARGE($V$9:V32,1)-LARGE($V$9:V31,1)-1,1))+S32,IF($A32="８％対象計",SUMIFS(M$9:M31,$N$9:$N31,"")+$S32-SUMIFS(M$9:M31,$A$9:$A31,"非課税・不課税取引計")-SUMIFS(M$9:M31,$A$9:$A31,"小計")-SUMIFS(M$9:M31,$A$9:$A31,"８％消費税計")-SUMIFS(M$9:M31,$A$9:$A31,"８％対象計")-SUMIFS($M$9:M31,$A$9:A31,"８％(軽減)消費税計")-SUMIFS($M$9:M31,$A$9:A31,"８％(軽減)対象計"),IF(A32="８％(軽減)消費税計",ROUND(SUMIFS($M$9:M31,$A$9:A31,"８％(軽減)対象計")/COUNTIF($A$9:A31,"８％(軽減)対象計")*0.08,0)+S32,IF($A32="８％消費税計",ROUND(SUMIFS(M$9:M31,$A$9:$A31,"８％対象計")/COUNTIF($A$9:$A31,"８％対象計")*0.08,0)+$S32,IF(A32="値引き",E32-G32-J32+S32,IF($C32="","",IF($D32="","",E32-G32-J32+$S32)))))))))),"")</f>
        <v/>
      </c>
      <c r="N32" s="241"/>
      <c r="O32" s="242"/>
      <c r="P32" s="308"/>
      <c r="Q32" s="249"/>
      <c r="R32" s="249"/>
      <c r="S32" s="250"/>
      <c r="T32" s="264"/>
      <c r="U32" s="265"/>
      <c r="V32" s="214" t="str">
        <f t="shared" si="3"/>
        <v/>
      </c>
    </row>
    <row r="33" spans="1:22" ht="19.899999999999999" customHeight="1">
      <c r="A33" s="230"/>
      <c r="B33" s="231"/>
      <c r="C33" s="232"/>
      <c r="D33" s="233"/>
      <c r="E33" s="234" t="str">
        <f ca="1">IFERROR(IF(A33="非課税・不課税取引計",SUMIFS($E$9:E32,$N$9:N32,"非・不")+P33,IF(A33="８％(軽減)対象計",SUMIFS($E$9:E32,$N$9:N32,"※")+P33,IF(AND(A33="小計",COUNTIF($A$9:A32,"小計")&lt;1),SUM($E$9:E32)+P33,IF(AND(A33="小計",COUNTIF($A$9:A32,"小計")&gt;=1),SUM(OFFSET($E$8,LARGE($V$9:V32,1)+1,0,LARGE($V$9:V33,1)-LARGE($V$9:V32,1)-1,1))+P33,IF(A33="８％対象計",SUMIFS($E$9:E32,$N$9:N32,"")+P33-SUMIFS($E$9:E32,$A$9:A32,"非課税・不課税取引計")-SUMIFS($E$9:E32,$A$9:A32,"小計")-SUMIFS($E$9:E32,$A$9:A32,"８％消費税計")-SUMIFS($E$9:E32,$A$9:A32,"８％対象計")-SUMIFS($E$9:E32,$A$9:A32,"８％(軽減)消費税計")-SUMIFS($E$9:E32,$A$9:A32,"８％(軽減)対象計"),IF(A33="８％(軽減)消費税計",ROUND(SUMIFS($E$9:E32,$A$9:A32,"８％(軽減)対象計")/COUNTIF($A$9:A32,"８％(軽減)対象計")*0.08,0)+P33,IF(A33="８％消費税計",ROUND(SUMIFS($E$9:E32,$A$9:A32,"８％対象計")/COUNTIF($A$9:A32,"８％対象計")*0.08,0)+P33,IF(AND(A33="値引き",C33="",D33=""),0+P33,IF(C33="","",IF(D33="","",ROUND(C33*D33,0)+P33)))))))))),"")</f>
        <v/>
      </c>
      <c r="F33" s="235"/>
      <c r="G33" s="236" t="str">
        <f ca="1">IFERROR(IF($A33="非課税・不課税取引計",SUMIFS(G$9:G32,$N$9:$N32,"非・不")+$Q33,IF(A33="８％(軽減)対象計",SUMIFS($G$9:G32,$N$9:N32,"※")+Q33,IF(AND(A33="小計",COUNTIF($A$9:A32,"小計")&lt;1),SUM($G$9:G32)+Q33,IF(AND(A33="小計",COUNTIF($A$9:A32,"小計")&gt;=1),SUM(OFFSET($G$8,LARGE($V$9:V32,1)+1,0,LARGE($V$9:V33,1)-LARGE($V$9:V32,1)-1,1))+Q33,IF($A33="８％対象計",SUMIFS(G$9:G32,$N$9:$N32,"")+$Q33-SUMIFS(G$9:G32,$A$9:$A32,"非課税・不課税取引計")-SUMIFS(G$9:G32,$A$9:$A32,"小計")-SUMIFS(G$9:G32,$A$9:$A32,"８％消費税計")-SUMIFS(G$9:G32,$A$9:$A32,"８％対象計")-SUMIFS($G$9:G32,$A$9:A32,"８％(軽減)消費税計")-SUMIFS($G$9:G32,$A$9:A32,"８％(軽減)対象計"),IF(A33="８％(軽減)消費税計",ROUND(SUMIFS($G$9:G32,$A$9:A32,"８％(軽減)対象計")/COUNTIF($A$9:A32,"８％(軽減)対象計")*0.08,0)+Q33,IF($A33="８％消費税計",ROUND(SUMIFS(G$9:G32,$A$9:$A32,"８％対象計")/COUNTIF($A$9:$A32,"８％対象計")*0.08,0)+$Q33,IF(A33="値引き",T33,IF($C33="","",IF($D33="","",ROUND(F33*$D33,0)+$Q33)))))))))),"")</f>
        <v/>
      </c>
      <c r="H33" s="237" t="str">
        <f t="shared" si="0"/>
        <v/>
      </c>
      <c r="I33" s="235"/>
      <c r="J33" s="238" t="str">
        <f ca="1">IFERROR(IF($A33="非課税・不課税取引計",SUMIFS(J$9:J32,$N$9:$N32,"非・不")+$R33,IF(A33="８％(軽減)対象計",SUMIFS($J$9:J32,$N$9:N32,"※")+R33,IF(AND(A33="小計",COUNTIF($A$9:A32,"小計")&lt;1),SUM($J$9:J32)+R33,IF(AND(A33="小計",COUNTIF($A$9:A32,"小計")&gt;=1),SUM(OFFSET($J$8,LARGE($V$9:V32,1)+1,0,LARGE($V$9:V33,1)-LARGE($V$9:V32,1)-1,1))+R33,IF($A33="８％対象計",SUMIFS(J$9:J32,$N$9:$N32,"")+$R33-SUMIFS(J$9:J32,$A$9:$A32,"非課税・不課税取引計")-SUMIFS(J$9:J32,$A$9:$A32,"小計")-SUMIFS(J$9:J32,$A$9:$A32,"８％消費税計")-SUMIFS(J$9:J32,$A$9:$A32,"８％対象計")-SUMIFS($J$9:J32,$A$9:A32,"８％(軽減)消費税計")-SUMIFS($J$9:J32,$A$9:A32,"８％(軽減)対象計"),IF(A33="８％(軽減)消費税計",ROUND(SUMIFS($J$9:J32,$A$9:A32,"８％(軽減)対象計")/COUNTIF($A$9:A32,"８％(軽減)対象計")*0.08,0)+R33,IF($A33="８％消費税計",ROUND(SUMIFS(J$9:J32,$A$9:$A32,"８％対象計")/COUNTIF($A$9:$A32,"８％対象計")*0.08,0)+$R33,IF(A33="値引き",U33,IF($C33="","",IF($D33="","",ROUND(I33*$D33,0)+$R33)))))))))),"")</f>
        <v/>
      </c>
      <c r="K33" s="239" t="str">
        <f t="shared" si="1"/>
        <v/>
      </c>
      <c r="L33" s="240" t="str">
        <f t="shared" si="2"/>
        <v/>
      </c>
      <c r="M33" s="234" t="str">
        <f ca="1">IFERROR(IF($A33="非課税・不課税取引計",SUMIFS(M$9:M32,$N$9:$N32,"非・不")+$S33,IF(A33="８％(軽減)対象計",SUMIFS($M$9:M32,$N$9:N32,"※")+S33,IF(AND(A33="小計",COUNTIF($A$9:A32,"小計")&lt;1),SUM($M$9:M32)+S33,IF(AND(A33="小計",COUNTIF($A$9:A32,"小計")&gt;=1),SUM(OFFSET($M$8,LARGE($V$9:V32,1)+1,0,LARGE($V$9:V33,1)-LARGE($V$9:V32,1)-1,1))+S33,IF($A33="８％対象計",SUMIFS(M$9:M32,$N$9:$N32,"")+$S33-SUMIFS(M$9:M32,$A$9:$A32,"非課税・不課税取引計")-SUMIFS(M$9:M32,$A$9:$A32,"小計")-SUMIFS(M$9:M32,$A$9:$A32,"８％消費税計")-SUMIFS(M$9:M32,$A$9:$A32,"８％対象計")-SUMIFS($M$9:M32,$A$9:A32,"８％(軽減)消費税計")-SUMIFS($M$9:M32,$A$9:A32,"８％(軽減)対象計"),IF(A33="８％(軽減)消費税計",ROUND(SUMIFS($M$9:M32,$A$9:A32,"８％(軽減)対象計")/COUNTIF($A$9:A32,"８％(軽減)対象計")*0.08,0)+S33,IF($A33="８％消費税計",ROUND(SUMIFS(M$9:M32,$A$9:$A32,"８％対象計")/COUNTIF($A$9:$A32,"８％対象計")*0.08,0)+$S33,IF(A33="値引き",E33-G33-J33+S33,IF($C33="","",IF($D33="","",E33-G33-J33+$S33)))))))))),"")</f>
        <v/>
      </c>
      <c r="N33" s="241"/>
      <c r="O33" s="242"/>
      <c r="P33" s="308"/>
      <c r="Q33" s="249"/>
      <c r="R33" s="249"/>
      <c r="S33" s="250"/>
      <c r="T33" s="264"/>
      <c r="U33" s="265"/>
      <c r="V33" s="214" t="str">
        <f t="shared" si="3"/>
        <v/>
      </c>
    </row>
    <row r="34" spans="1:22" ht="19.899999999999999" customHeight="1">
      <c r="A34" s="230"/>
      <c r="B34" s="231"/>
      <c r="C34" s="232"/>
      <c r="D34" s="233"/>
      <c r="E34" s="234" t="str">
        <f ca="1">IFERROR(IF(A34="非課税・不課税取引計",SUMIFS($E$9:E33,$N$9:N33,"非・不")+P34,IF(A34="８％(軽減)対象計",SUMIFS($E$9:E33,$N$9:N33,"※")+P34,IF(AND(A34="小計",COUNTIF($A$9:A33,"小計")&lt;1),SUM($E$9:E33)+P34,IF(AND(A34="小計",COUNTIF($A$9:A33,"小計")&gt;=1),SUM(OFFSET($E$8,LARGE($V$9:V33,1)+1,0,LARGE($V$9:V34,1)-LARGE($V$9:V33,1)-1,1))+P34,IF(A34="８％対象計",SUMIFS($E$9:E33,$N$9:N33,"")+P34-SUMIFS($E$9:E33,$A$9:A33,"非課税・不課税取引計")-SUMIFS($E$9:E33,$A$9:A33,"小計")-SUMIFS($E$9:E33,$A$9:A33,"８％消費税計")-SUMIFS($E$9:E33,$A$9:A33,"８％対象計")-SUMIFS($E$9:E33,$A$9:A33,"８％(軽減)消費税計")-SUMIFS($E$9:E33,$A$9:A33,"８％(軽減)対象計"),IF(A34="８％(軽減)消費税計",ROUND(SUMIFS($E$9:E33,$A$9:A33,"８％(軽減)対象計")/COUNTIF($A$9:A33,"８％(軽減)対象計")*0.08,0)+P34,IF(A34="８％消費税計",ROUND(SUMIFS($E$9:E33,$A$9:A33,"８％対象計")/COUNTIF($A$9:A33,"８％対象計")*0.08,0)+P34,IF(AND(A34="値引き",C34="",D34=""),0+P34,IF(C34="","",IF(D34="","",ROUND(C34*D34,0)+P34)))))))))),"")</f>
        <v/>
      </c>
      <c r="F34" s="235"/>
      <c r="G34" s="236" t="str">
        <f ca="1">IFERROR(IF($A34="非課税・不課税取引計",SUMIFS(G$9:G33,$N$9:$N33,"非・不")+$Q34,IF(A34="８％(軽減)対象計",SUMIFS($G$9:G33,$N$9:N33,"※")+Q34,IF(AND(A34="小計",COUNTIF($A$9:A33,"小計")&lt;1),SUM($G$9:G33)+Q34,IF(AND(A34="小計",COUNTIF($A$9:A33,"小計")&gt;=1),SUM(OFFSET($G$8,LARGE($V$9:V33,1)+1,0,LARGE($V$9:V34,1)-LARGE($V$9:V33,1)-1,1))+Q34,IF($A34="８％対象計",SUMIFS(G$9:G33,$N$9:$N33,"")+$Q34-SUMIFS(G$9:G33,$A$9:$A33,"非課税・不課税取引計")-SUMIFS(G$9:G33,$A$9:$A33,"小計")-SUMIFS(G$9:G33,$A$9:$A33,"８％消費税計")-SUMIFS(G$9:G33,$A$9:$A33,"８％対象計")-SUMIFS($G$9:G33,$A$9:A33,"８％(軽減)消費税計")-SUMIFS($G$9:G33,$A$9:A33,"８％(軽減)対象計"),IF(A34="８％(軽減)消費税計",ROUND(SUMIFS($G$9:G33,$A$9:A33,"８％(軽減)対象計")/COUNTIF($A$9:A33,"８％(軽減)対象計")*0.08,0)+Q34,IF($A34="８％消費税計",ROUND(SUMIFS(G$9:G33,$A$9:$A33,"８％対象計")/COUNTIF($A$9:$A33,"８％対象計")*0.08,0)+$Q34,IF(A34="値引き",T34,IF($C34="","",IF($D34="","",ROUND(F34*$D34,0)+$Q34)))))))))),"")</f>
        <v/>
      </c>
      <c r="H34" s="237" t="str">
        <f t="shared" si="0"/>
        <v/>
      </c>
      <c r="I34" s="235"/>
      <c r="J34" s="238" t="str">
        <f ca="1">IFERROR(IF($A34="非課税・不課税取引計",SUMIFS(J$9:J33,$N$9:$N33,"非・不")+$R34,IF(A34="８％(軽減)対象計",SUMIFS($J$9:J33,$N$9:N33,"※")+R34,IF(AND(A34="小計",COUNTIF($A$9:A33,"小計")&lt;1),SUM($J$9:J33)+R34,IF(AND(A34="小計",COUNTIF($A$9:A33,"小計")&gt;=1),SUM(OFFSET($J$8,LARGE($V$9:V33,1)+1,0,LARGE($V$9:V34,1)-LARGE($V$9:V33,1)-1,1))+R34,IF($A34="８％対象計",SUMIFS(J$9:J33,$N$9:$N33,"")+$R34-SUMIFS(J$9:J33,$A$9:$A33,"非課税・不課税取引計")-SUMIFS(J$9:J33,$A$9:$A33,"小計")-SUMIFS(J$9:J33,$A$9:$A33,"８％消費税計")-SUMIFS(J$9:J33,$A$9:$A33,"８％対象計")-SUMIFS($J$9:J33,$A$9:A33,"８％(軽減)消費税計")-SUMIFS($J$9:J33,$A$9:A33,"８％(軽減)対象計"),IF(A34="８％(軽減)消費税計",ROUND(SUMIFS($J$9:J33,$A$9:A33,"８％(軽減)対象計")/COUNTIF($A$9:A33,"８％(軽減)対象計")*0.08,0)+R34,IF($A34="８％消費税計",ROUND(SUMIFS(J$9:J33,$A$9:$A33,"８％対象計")/COUNTIF($A$9:$A33,"８％対象計")*0.08,0)+$R34,IF(A34="値引き",U34,IF($C34="","",IF($D34="","",ROUND(I34*$D34,0)+$R34)))))))))),"")</f>
        <v/>
      </c>
      <c r="K34" s="239" t="str">
        <f t="shared" si="1"/>
        <v/>
      </c>
      <c r="L34" s="240" t="str">
        <f t="shared" si="2"/>
        <v/>
      </c>
      <c r="M34" s="234" t="str">
        <f ca="1">IFERROR(IF($A34="非課税・不課税取引計",SUMIFS(M$9:M33,$N$9:$N33,"非・不")+$S34,IF(A34="８％(軽減)対象計",SUMIFS($M$9:M33,$N$9:N33,"※")+S34,IF(AND(A34="小計",COUNTIF($A$9:A33,"小計")&lt;1),SUM($M$9:M33)+S34,IF(AND(A34="小計",COUNTIF($A$9:A33,"小計")&gt;=1),SUM(OFFSET($M$8,LARGE($V$9:V33,1)+1,0,LARGE($V$9:V34,1)-LARGE($V$9:V33,1)-1,1))+S34,IF($A34="８％対象計",SUMIFS(M$9:M33,$N$9:$N33,"")+$S34-SUMIFS(M$9:M33,$A$9:$A33,"非課税・不課税取引計")-SUMIFS(M$9:M33,$A$9:$A33,"小計")-SUMIFS(M$9:M33,$A$9:$A33,"８％消費税計")-SUMIFS(M$9:M33,$A$9:$A33,"８％対象計")-SUMIFS($M$9:M33,$A$9:A33,"８％(軽減)消費税計")-SUMIFS($M$9:M33,$A$9:A33,"８％(軽減)対象計"),IF(A34="８％(軽減)消費税計",ROUND(SUMIFS($M$9:M33,$A$9:A33,"８％(軽減)対象計")/COUNTIF($A$9:A33,"８％(軽減)対象計")*0.08,0)+S34,IF($A34="８％消費税計",ROUND(SUMIFS(M$9:M33,$A$9:$A33,"８％対象計")/COUNTIF($A$9:$A33,"８％対象計")*0.08,0)+$S34,IF(A34="値引き",E34-G34-J34+S34,IF($C34="","",IF($D34="","",E34-G34-J34+$S34)))))))))),"")</f>
        <v/>
      </c>
      <c r="N34" s="241"/>
      <c r="O34" s="242"/>
      <c r="P34" s="308"/>
      <c r="Q34" s="249"/>
      <c r="R34" s="249"/>
      <c r="S34" s="250"/>
      <c r="T34" s="264"/>
      <c r="U34" s="265"/>
      <c r="V34" s="214" t="str">
        <f t="shared" si="3"/>
        <v/>
      </c>
    </row>
    <row r="35" spans="1:22" ht="19.899999999999999" customHeight="1">
      <c r="A35" s="230"/>
      <c r="B35" s="231"/>
      <c r="C35" s="232"/>
      <c r="D35" s="233"/>
      <c r="E35" s="234" t="str">
        <f ca="1">IFERROR(IF(A35="非課税・不課税取引計",SUMIFS($E$9:E34,$N$9:N34,"非・不")+P35,IF(A35="８％(軽減)対象計",SUMIFS($E$9:E34,$N$9:N34,"※")+P35,IF(AND(A35="小計",COUNTIF($A$9:A34,"小計")&lt;1),SUM($E$9:E34)+P35,IF(AND(A35="小計",COUNTIF($A$9:A34,"小計")&gt;=1),SUM(OFFSET($E$8,LARGE($V$9:V34,1)+1,0,LARGE($V$9:V35,1)-LARGE($V$9:V34,1)-1,1))+P35,IF(A35="８％対象計",SUMIFS($E$9:E34,$N$9:N34,"")+P35-SUMIFS($E$9:E34,$A$9:A34,"非課税・不課税取引計")-SUMIFS($E$9:E34,$A$9:A34,"小計")-SUMIFS($E$9:E34,$A$9:A34,"８％消費税計")-SUMIFS($E$9:E34,$A$9:A34,"８％対象計")-SUMIFS($E$9:E34,$A$9:A34,"８％(軽減)消費税計")-SUMIFS($E$9:E34,$A$9:A34,"８％(軽減)対象計"),IF(A35="８％(軽減)消費税計",ROUND(SUMIFS($E$9:E34,$A$9:A34,"８％(軽減)対象計")/COUNTIF($A$9:A34,"８％(軽減)対象計")*0.08,0)+P35,IF(A35="８％消費税計",ROUND(SUMIFS($E$9:E34,$A$9:A34,"８％対象計")/COUNTIF($A$9:A34,"８％対象計")*0.08,0)+P35,IF(AND(A35="値引き",C35="",D35=""),0+P35,IF(C35="","",IF(D35="","",ROUND(C35*D35,0)+P35)))))))))),"")</f>
        <v/>
      </c>
      <c r="F35" s="235"/>
      <c r="G35" s="236" t="str">
        <f ca="1">IFERROR(IF($A35="非課税・不課税取引計",SUMIFS(G$9:G34,$N$9:$N34,"非・不")+$Q35,IF(A35="８％(軽減)対象計",SUMIFS($G$9:G34,$N$9:N34,"※")+Q35,IF(AND(A35="小計",COUNTIF($A$9:A34,"小計")&lt;1),SUM($G$9:G34)+Q35,IF(AND(A35="小計",COUNTIF($A$9:A34,"小計")&gt;=1),SUM(OFFSET($G$8,LARGE($V$9:V34,1)+1,0,LARGE($V$9:V35,1)-LARGE($V$9:V34,1)-1,1))+Q35,IF($A35="８％対象計",SUMIFS(G$9:G34,$N$9:$N34,"")+$Q35-SUMIFS(G$9:G34,$A$9:$A34,"非課税・不課税取引計")-SUMIFS(G$9:G34,$A$9:$A34,"小計")-SUMIFS(G$9:G34,$A$9:$A34,"８％消費税計")-SUMIFS(G$9:G34,$A$9:$A34,"８％対象計")-SUMIFS($G$9:G34,$A$9:A34,"８％(軽減)消費税計")-SUMIFS($G$9:G34,$A$9:A34,"８％(軽減)対象計"),IF(A35="８％(軽減)消費税計",ROUND(SUMIFS($G$9:G34,$A$9:A34,"８％(軽減)対象計")/COUNTIF($A$9:A34,"８％(軽減)対象計")*0.08,0)+Q35,IF($A35="８％消費税計",ROUND(SUMIFS(G$9:G34,$A$9:$A34,"８％対象計")/COUNTIF($A$9:$A34,"８％対象計")*0.08,0)+$Q35,IF(A35="値引き",T35,IF($C35="","",IF($D35="","",ROUND(F35*$D35,0)+$Q35)))))))))),"")</f>
        <v/>
      </c>
      <c r="H35" s="237" t="str">
        <f t="shared" si="0"/>
        <v/>
      </c>
      <c r="I35" s="235"/>
      <c r="J35" s="238" t="str">
        <f ca="1">IFERROR(IF($A35="非課税・不課税取引計",SUMIFS(J$9:J34,$N$9:$N34,"非・不")+$R35,IF(A35="８％(軽減)対象計",SUMIFS($J$9:J34,$N$9:N34,"※")+R35,IF(AND(A35="小計",COUNTIF($A$9:A34,"小計")&lt;1),SUM($J$9:J34)+R35,IF(AND(A35="小計",COUNTIF($A$9:A34,"小計")&gt;=1),SUM(OFFSET($J$8,LARGE($V$9:V34,1)+1,0,LARGE($V$9:V35,1)-LARGE($V$9:V34,1)-1,1))+R35,IF($A35="８％対象計",SUMIFS(J$9:J34,$N$9:$N34,"")+$R35-SUMIFS(J$9:J34,$A$9:$A34,"非課税・不課税取引計")-SUMIFS(J$9:J34,$A$9:$A34,"小計")-SUMIFS(J$9:J34,$A$9:$A34,"８％消費税計")-SUMIFS(J$9:J34,$A$9:$A34,"８％対象計")-SUMIFS($J$9:J34,$A$9:A34,"８％(軽減)消費税計")-SUMIFS($J$9:J34,$A$9:A34,"８％(軽減)対象計"),IF(A35="８％(軽減)消費税計",ROUND(SUMIFS($J$9:J34,$A$9:A34,"８％(軽減)対象計")/COUNTIF($A$9:A34,"８％(軽減)対象計")*0.08,0)+R35,IF($A35="８％消費税計",ROUND(SUMIFS(J$9:J34,$A$9:$A34,"８％対象計")/COUNTIF($A$9:$A34,"８％対象計")*0.08,0)+$R35,IF(A35="値引き",U35,IF($C35="","",IF($D35="","",ROUND(I35*$D35,0)+$R35)))))))))),"")</f>
        <v/>
      </c>
      <c r="K35" s="239" t="str">
        <f t="shared" si="1"/>
        <v/>
      </c>
      <c r="L35" s="240" t="str">
        <f t="shared" si="2"/>
        <v/>
      </c>
      <c r="M35" s="234" t="str">
        <f ca="1">IFERROR(IF($A35="非課税・不課税取引計",SUMIFS(M$9:M34,$N$9:$N34,"非・不")+$S35,IF(A35="８％(軽減)対象計",SUMIFS($M$9:M34,$N$9:N34,"※")+S35,IF(AND(A35="小計",COUNTIF($A$9:A34,"小計")&lt;1),SUM($M$9:M34)+S35,IF(AND(A35="小計",COUNTIF($A$9:A34,"小計")&gt;=1),SUM(OFFSET($M$8,LARGE($V$9:V34,1)+1,0,LARGE($V$9:V35,1)-LARGE($V$9:V34,1)-1,1))+S35,IF($A35="８％対象計",SUMIFS(M$9:M34,$N$9:$N34,"")+$S35-SUMIFS(M$9:M34,$A$9:$A34,"非課税・不課税取引計")-SUMIFS(M$9:M34,$A$9:$A34,"小計")-SUMIFS(M$9:M34,$A$9:$A34,"８％消費税計")-SUMIFS(M$9:M34,$A$9:$A34,"８％対象計")-SUMIFS($M$9:M34,$A$9:A34,"８％(軽減)消費税計")-SUMIFS($M$9:M34,$A$9:A34,"８％(軽減)対象計"),IF(A35="８％(軽減)消費税計",ROUND(SUMIFS($M$9:M34,$A$9:A34,"８％(軽減)対象計")/COUNTIF($A$9:A34,"８％(軽減)対象計")*0.08,0)+S35,IF($A35="８％消費税計",ROUND(SUMIFS(M$9:M34,$A$9:$A34,"８％対象計")/COUNTIF($A$9:$A34,"８％対象計")*0.08,0)+$S35,IF(A35="値引き",E35-G35-J35+S35,IF($C35="","",IF($D35="","",E35-G35-J35+$S35)))))))))),"")</f>
        <v/>
      </c>
      <c r="N35" s="241"/>
      <c r="O35" s="242"/>
      <c r="P35" s="308"/>
      <c r="Q35" s="249"/>
      <c r="R35" s="249"/>
      <c r="S35" s="250"/>
      <c r="T35" s="264"/>
      <c r="U35" s="265"/>
      <c r="V35" s="214" t="str">
        <f t="shared" si="3"/>
        <v/>
      </c>
    </row>
    <row r="36" spans="1:22" ht="19.899999999999999" customHeight="1">
      <c r="A36" s="230"/>
      <c r="B36" s="231"/>
      <c r="C36" s="232"/>
      <c r="D36" s="233"/>
      <c r="E36" s="234" t="str">
        <f ca="1">IFERROR(IF(A36="非課税・不課税取引計",SUMIFS($E$9:E35,$N$9:N35,"非・不")+P36,IF(A36="８％(軽減)対象計",SUMIFS($E$9:E35,$N$9:N35,"※")+P36,IF(AND(A36="小計",COUNTIF($A$9:A35,"小計")&lt;1),SUM($E$9:E35)+P36,IF(AND(A36="小計",COUNTIF($A$9:A35,"小計")&gt;=1),SUM(OFFSET($E$8,LARGE($V$9:V35,1)+1,0,LARGE($V$9:V36,1)-LARGE($V$9:V35,1)-1,1))+P36,IF(A36="８％対象計",SUMIFS($E$9:E35,$N$9:N35,"")+P36-SUMIFS($E$9:E35,$A$9:A35,"非課税・不課税取引計")-SUMIFS($E$9:E35,$A$9:A35,"小計")-SUMIFS($E$9:E35,$A$9:A35,"８％消費税計")-SUMIFS($E$9:E35,$A$9:A35,"８％対象計")-SUMIFS($E$9:E35,$A$9:A35,"８％(軽減)消費税計")-SUMIFS($E$9:E35,$A$9:A35,"８％(軽減)対象計"),IF(A36="８％(軽減)消費税計",ROUND(SUMIFS($E$9:E35,$A$9:A35,"８％(軽減)対象計")/COUNTIF($A$9:A35,"８％(軽減)対象計")*0.08,0)+P36,IF(A36="８％消費税計",ROUND(SUMIFS($E$9:E35,$A$9:A35,"８％対象計")/COUNTIF($A$9:A35,"８％対象計")*0.08,0)+P36,IF(AND(A36="値引き",C36="",D36=""),0+P36,IF(C36="","",IF(D36="","",ROUND(C36*D36,0)+P36)))))))))),"")</f>
        <v/>
      </c>
      <c r="F36" s="235"/>
      <c r="G36" s="236" t="str">
        <f ca="1">IFERROR(IF($A36="非課税・不課税取引計",SUMIFS(G$9:G35,$N$9:$N35,"非・不")+$Q36,IF(A36="８％(軽減)対象計",SUMIFS($G$9:G35,$N$9:N35,"※")+Q36,IF(AND(A36="小計",COUNTIF($A$9:A35,"小計")&lt;1),SUM($G$9:G35)+Q36,IF(AND(A36="小計",COUNTIF($A$9:A35,"小計")&gt;=1),SUM(OFFSET($G$8,LARGE($V$9:V35,1)+1,0,LARGE($V$9:V36,1)-LARGE($V$9:V35,1)-1,1))+Q36,IF($A36="８％対象計",SUMIFS(G$9:G35,$N$9:$N35,"")+$Q36-SUMIFS(G$9:G35,$A$9:$A35,"非課税・不課税取引計")-SUMIFS(G$9:G35,$A$9:$A35,"小計")-SUMIFS(G$9:G35,$A$9:$A35,"８％消費税計")-SUMIFS(G$9:G35,$A$9:$A35,"８％対象計")-SUMIFS($G$9:G35,$A$9:A35,"８％(軽減)消費税計")-SUMIFS($G$9:G35,$A$9:A35,"８％(軽減)対象計"),IF(A36="８％(軽減)消費税計",ROUND(SUMIFS($G$9:G35,$A$9:A35,"８％(軽減)対象計")/COUNTIF($A$9:A35,"８％(軽減)対象計")*0.08,0)+Q36,IF($A36="８％消費税計",ROUND(SUMIFS(G$9:G35,$A$9:$A35,"８％対象計")/COUNTIF($A$9:$A35,"８％対象計")*0.08,0)+$Q36,IF(A36="値引き",T36,IF($C36="","",IF($D36="","",ROUND(F36*$D36,0)+$Q36)))))))))),"")</f>
        <v/>
      </c>
      <c r="H36" s="237" t="str">
        <f t="shared" si="0"/>
        <v/>
      </c>
      <c r="I36" s="235"/>
      <c r="J36" s="238" t="str">
        <f ca="1">IFERROR(IF($A36="非課税・不課税取引計",SUMIFS(J$9:J35,$N$9:$N35,"非・不")+$R36,IF(A36="８％(軽減)対象計",SUMIFS($J$9:J35,$N$9:N35,"※")+R36,IF(AND(A36="小計",COUNTIF($A$9:A35,"小計")&lt;1),SUM($J$9:J35)+R36,IF(AND(A36="小計",COUNTIF($A$9:A35,"小計")&gt;=1),SUM(OFFSET($J$8,LARGE($V$9:V35,1)+1,0,LARGE($V$9:V36,1)-LARGE($V$9:V35,1)-1,1))+R36,IF($A36="８％対象計",SUMIFS(J$9:J35,$N$9:$N35,"")+$R36-SUMIFS(J$9:J35,$A$9:$A35,"非課税・不課税取引計")-SUMIFS(J$9:J35,$A$9:$A35,"小計")-SUMIFS(J$9:J35,$A$9:$A35,"８％消費税計")-SUMIFS(J$9:J35,$A$9:$A35,"８％対象計")-SUMIFS($J$9:J35,$A$9:A35,"８％(軽減)消費税計")-SUMIFS($J$9:J35,$A$9:A35,"８％(軽減)対象計"),IF(A36="８％(軽減)消費税計",ROUND(SUMIFS($J$9:J35,$A$9:A35,"８％(軽減)対象計")/COUNTIF($A$9:A35,"８％(軽減)対象計")*0.08,0)+R36,IF($A36="８％消費税計",ROUND(SUMIFS(J$9:J35,$A$9:$A35,"８％対象計")/COUNTIF($A$9:$A35,"８％対象計")*0.08,0)+$R36,IF(A36="値引き",U36,IF($C36="","",IF($D36="","",ROUND(I36*$D36,0)+$R36)))))))))),"")</f>
        <v/>
      </c>
      <c r="K36" s="239" t="str">
        <f t="shared" si="1"/>
        <v/>
      </c>
      <c r="L36" s="240" t="str">
        <f t="shared" si="2"/>
        <v/>
      </c>
      <c r="M36" s="234" t="str">
        <f ca="1">IFERROR(IF($A36="非課税・不課税取引計",SUMIFS(M$9:M35,$N$9:$N35,"非・不")+$S36,IF(A36="８％(軽減)対象計",SUMIFS($M$9:M35,$N$9:N35,"※")+S36,IF(AND(A36="小計",COUNTIF($A$9:A35,"小計")&lt;1),SUM($M$9:M35)+S36,IF(AND(A36="小計",COUNTIF($A$9:A35,"小計")&gt;=1),SUM(OFFSET($M$8,LARGE($V$9:V35,1)+1,0,LARGE($V$9:V36,1)-LARGE($V$9:V35,1)-1,1))+S36,IF($A36="８％対象計",SUMIFS(M$9:M35,$N$9:$N35,"")+$S36-SUMIFS(M$9:M35,$A$9:$A35,"非課税・不課税取引計")-SUMIFS(M$9:M35,$A$9:$A35,"小計")-SUMIFS(M$9:M35,$A$9:$A35,"８％消費税計")-SUMIFS(M$9:M35,$A$9:$A35,"８％対象計")-SUMIFS($M$9:M35,$A$9:A35,"８％(軽減)消費税計")-SUMIFS($M$9:M35,$A$9:A35,"８％(軽減)対象計"),IF(A36="８％(軽減)消費税計",ROUND(SUMIFS($M$9:M35,$A$9:A35,"８％(軽減)対象計")/COUNTIF($A$9:A35,"８％(軽減)対象計")*0.08,0)+S36,IF($A36="８％消費税計",ROUND(SUMIFS(M$9:M35,$A$9:$A35,"８％対象計")/COUNTIF($A$9:$A35,"８％対象計")*0.08,0)+$S36,IF(A36="値引き",E36-G36-J36+S36,IF($C36="","",IF($D36="","",E36-G36-J36+$S36)))))))))),"")</f>
        <v/>
      </c>
      <c r="N36" s="241"/>
      <c r="O36" s="242"/>
      <c r="P36" s="308"/>
      <c r="Q36" s="249"/>
      <c r="R36" s="249"/>
      <c r="S36" s="250"/>
      <c r="T36" s="264"/>
      <c r="U36" s="265"/>
      <c r="V36" s="214" t="str">
        <f t="shared" si="3"/>
        <v/>
      </c>
    </row>
    <row r="37" spans="1:22" ht="19.899999999999999" customHeight="1">
      <c r="A37" s="230"/>
      <c r="B37" s="231"/>
      <c r="C37" s="232"/>
      <c r="D37" s="233"/>
      <c r="E37" s="234" t="str">
        <f ca="1">IFERROR(IF(A37="非課税・不課税取引計",SUMIFS($E$9:E36,$N$9:N36,"非・不")+P37,IF(A37="８％(軽減)対象計",SUMIFS($E$9:E36,$N$9:N36,"※")+P37,IF(AND(A37="小計",COUNTIF($A$9:A36,"小計")&lt;1),SUM($E$9:E36)+P37,IF(AND(A37="小計",COUNTIF($A$9:A36,"小計")&gt;=1),SUM(OFFSET($E$8,LARGE($V$9:V36,1)+1,0,LARGE($V$9:V37,1)-LARGE($V$9:V36,1)-1,1))+P37,IF(A37="８％対象計",SUMIFS($E$9:E36,$N$9:N36,"")+P37-SUMIFS($E$9:E36,$A$9:A36,"非課税・不課税取引計")-SUMIFS($E$9:E36,$A$9:A36,"小計")-SUMIFS($E$9:E36,$A$9:A36,"８％消費税計")-SUMIFS($E$9:E36,$A$9:A36,"８％対象計")-SUMIFS($E$9:E36,$A$9:A36,"８％(軽減)消費税計")-SUMIFS($E$9:E36,$A$9:A36,"８％(軽減)対象計"),IF(A37="８％(軽減)消費税計",ROUND(SUMIFS($E$9:E36,$A$9:A36,"８％(軽減)対象計")/COUNTIF($A$9:A36,"８％(軽減)対象計")*0.08,0)+P37,IF(A37="８％消費税計",ROUND(SUMIFS($E$9:E36,$A$9:A36,"８％対象計")/COUNTIF($A$9:A36,"８％対象計")*0.08,0)+P37,IF(AND(A37="値引き",C37="",D37=""),0+P37,IF(C37="","",IF(D37="","",ROUND(C37*D37,0)+P37)))))))))),"")</f>
        <v/>
      </c>
      <c r="F37" s="235"/>
      <c r="G37" s="236" t="str">
        <f ca="1">IFERROR(IF($A37="非課税・不課税取引計",SUMIFS(G$9:G36,$N$9:$N36,"非・不")+$Q37,IF(A37="８％(軽減)対象計",SUMIFS($G$9:G36,$N$9:N36,"※")+Q37,IF(AND(A37="小計",COUNTIF($A$9:A36,"小計")&lt;1),SUM($G$9:G36)+Q37,IF(AND(A37="小計",COUNTIF($A$9:A36,"小計")&gt;=1),SUM(OFFSET($G$8,LARGE($V$9:V36,1)+1,0,LARGE($V$9:V37,1)-LARGE($V$9:V36,1)-1,1))+Q37,IF($A37="８％対象計",SUMIFS(G$9:G36,$N$9:$N36,"")+$Q37-SUMIFS(G$9:G36,$A$9:$A36,"非課税・不課税取引計")-SUMIFS(G$9:G36,$A$9:$A36,"小計")-SUMIFS(G$9:G36,$A$9:$A36,"８％消費税計")-SUMIFS(G$9:G36,$A$9:$A36,"８％対象計")-SUMIFS($G$9:G36,$A$9:A36,"８％(軽減)消費税計")-SUMIFS($G$9:G36,$A$9:A36,"８％(軽減)対象計"),IF(A37="８％(軽減)消費税計",ROUND(SUMIFS($G$9:G36,$A$9:A36,"８％(軽減)対象計")/COUNTIF($A$9:A36,"８％(軽減)対象計")*0.08,0)+Q37,IF($A37="８％消費税計",ROUND(SUMIFS(G$9:G36,$A$9:$A36,"８％対象計")/COUNTIF($A$9:$A36,"８％対象計")*0.08,0)+$Q37,IF(A37="値引き",T37,IF($C37="","",IF($D37="","",ROUND(F37*$D37,0)+$Q37)))))))))),"")</f>
        <v/>
      </c>
      <c r="H37" s="237" t="str">
        <f t="shared" si="0"/>
        <v/>
      </c>
      <c r="I37" s="235"/>
      <c r="J37" s="238" t="str">
        <f ca="1">IFERROR(IF($A37="非課税・不課税取引計",SUMIFS(J$9:J36,$N$9:$N36,"非・不")+$R37,IF(A37="８％(軽減)対象計",SUMIFS($J$9:J36,$N$9:N36,"※")+R37,IF(AND(A37="小計",COUNTIF($A$9:A36,"小計")&lt;1),SUM($J$9:J36)+R37,IF(AND(A37="小計",COUNTIF($A$9:A36,"小計")&gt;=1),SUM(OFFSET($J$8,LARGE($V$9:V36,1)+1,0,LARGE($V$9:V37,1)-LARGE($V$9:V36,1)-1,1))+R37,IF($A37="８％対象計",SUMIFS(J$9:J36,$N$9:$N36,"")+$R37-SUMIFS(J$9:J36,$A$9:$A36,"非課税・不課税取引計")-SUMIFS(J$9:J36,$A$9:$A36,"小計")-SUMIFS(J$9:J36,$A$9:$A36,"８％消費税計")-SUMIFS(J$9:J36,$A$9:$A36,"８％対象計")-SUMIFS($J$9:J36,$A$9:A36,"８％(軽減)消費税計")-SUMIFS($J$9:J36,$A$9:A36,"８％(軽減)対象計"),IF(A37="８％(軽減)消費税計",ROUND(SUMIFS($J$9:J36,$A$9:A36,"８％(軽減)対象計")/COUNTIF($A$9:A36,"８％(軽減)対象計")*0.08,0)+R37,IF($A37="８％消費税計",ROUND(SUMIFS(J$9:J36,$A$9:$A36,"８％対象計")/COUNTIF($A$9:$A36,"８％対象計")*0.08,0)+$R37,IF(A37="値引き",U37,IF($C37="","",IF($D37="","",ROUND(I37*$D37,0)+$R37)))))))))),"")</f>
        <v/>
      </c>
      <c r="K37" s="239" t="str">
        <f t="shared" si="1"/>
        <v/>
      </c>
      <c r="L37" s="240" t="str">
        <f t="shared" si="2"/>
        <v/>
      </c>
      <c r="M37" s="234" t="str">
        <f ca="1">IFERROR(IF($A37="非課税・不課税取引計",SUMIFS(M$9:M36,$N$9:$N36,"非・不")+$S37,IF(A37="８％(軽減)対象計",SUMIFS($M$9:M36,$N$9:N36,"※")+S37,IF(AND(A37="小計",COUNTIF($A$9:A36,"小計")&lt;1),SUM($M$9:M36)+S37,IF(AND(A37="小計",COUNTIF($A$9:A36,"小計")&gt;=1),SUM(OFFSET($M$8,LARGE($V$9:V36,1)+1,0,LARGE($V$9:V37,1)-LARGE($V$9:V36,1)-1,1))+S37,IF($A37="８％対象計",SUMIFS(M$9:M36,$N$9:$N36,"")+$S37-SUMIFS(M$9:M36,$A$9:$A36,"非課税・不課税取引計")-SUMIFS(M$9:M36,$A$9:$A36,"小計")-SUMIFS(M$9:M36,$A$9:$A36,"８％消費税計")-SUMIFS(M$9:M36,$A$9:$A36,"８％対象計")-SUMIFS($M$9:M36,$A$9:A36,"８％(軽減)消費税計")-SUMIFS($M$9:M36,$A$9:A36,"８％(軽減)対象計"),IF(A37="８％(軽減)消費税計",ROUND(SUMIFS($M$9:M36,$A$9:A36,"８％(軽減)対象計")/COUNTIF($A$9:A36,"８％(軽減)対象計")*0.08,0)+S37,IF($A37="８％消費税計",ROUND(SUMIFS(M$9:M36,$A$9:$A36,"８％対象計")/COUNTIF($A$9:$A36,"８％対象計")*0.08,0)+$S37,IF(A37="値引き",E37-G37-J37+S37,IF($C37="","",IF($D37="","",E37-G37-J37+$S37)))))))))),"")</f>
        <v/>
      </c>
      <c r="N37" s="241"/>
      <c r="O37" s="242"/>
      <c r="P37" s="308"/>
      <c r="Q37" s="249"/>
      <c r="R37" s="249"/>
      <c r="S37" s="250"/>
      <c r="T37" s="264"/>
      <c r="U37" s="265"/>
      <c r="V37" s="214" t="str">
        <f t="shared" si="3"/>
        <v/>
      </c>
    </row>
    <row r="38" spans="1:22" ht="19.899999999999999" customHeight="1">
      <c r="A38" s="230"/>
      <c r="B38" s="231"/>
      <c r="C38" s="232"/>
      <c r="D38" s="233"/>
      <c r="E38" s="234" t="str">
        <f ca="1">IFERROR(IF(A38="非課税・不課税取引計",SUMIFS($E$9:E37,$N$9:N37,"非・不")+P38,IF(A38="８％(軽減)対象計",SUMIFS($E$9:E37,$N$9:N37,"※")+P38,IF(AND(A38="小計",COUNTIF($A$9:A37,"小計")&lt;1),SUM($E$9:E37)+P38,IF(AND(A38="小計",COUNTIF($A$9:A37,"小計")&gt;=1),SUM(OFFSET($E$8,LARGE($V$9:V37,1)+1,0,LARGE($V$9:V38,1)-LARGE($V$9:V37,1)-1,1))+P38,IF(A38="８％対象計",SUMIFS($E$9:E37,$N$9:N37,"")+P38-SUMIFS($E$9:E37,$A$9:A37,"非課税・不課税取引計")-SUMIFS($E$9:E37,$A$9:A37,"小計")-SUMIFS($E$9:E37,$A$9:A37,"８％消費税計")-SUMIFS($E$9:E37,$A$9:A37,"８％対象計")-SUMIFS($E$9:E37,$A$9:A37,"８％(軽減)消費税計")-SUMIFS($E$9:E37,$A$9:A37,"８％(軽減)対象計"),IF(A38="８％(軽減)消費税計",ROUND(SUMIFS($E$9:E37,$A$9:A37,"８％(軽減)対象計")/COUNTIF($A$9:A37,"８％(軽減)対象計")*0.08,0)+P38,IF(A38="８％消費税計",ROUND(SUMIFS($E$9:E37,$A$9:A37,"８％対象計")/COUNTIF($A$9:A37,"８％対象計")*0.08,0)+P38,IF(AND(A38="値引き",C38="",D38=""),0+P38,IF(C38="","",IF(D38="","",ROUND(C38*D38,0)+P38)))))))))),"")</f>
        <v/>
      </c>
      <c r="F38" s="235"/>
      <c r="G38" s="236" t="str">
        <f ca="1">IFERROR(IF($A38="非課税・不課税取引計",SUMIFS(G$9:G37,$N$9:$N37,"非・不")+$Q38,IF(A38="８％(軽減)対象計",SUMIFS($G$9:G37,$N$9:N37,"※")+Q38,IF(AND(A38="小計",COUNTIF($A$9:A37,"小計")&lt;1),SUM($G$9:G37)+Q38,IF(AND(A38="小計",COUNTIF($A$9:A37,"小計")&gt;=1),SUM(OFFSET($G$8,LARGE($V$9:V37,1)+1,0,LARGE($V$9:V38,1)-LARGE($V$9:V37,1)-1,1))+Q38,IF($A38="８％対象計",SUMIFS(G$9:G37,$N$9:$N37,"")+$Q38-SUMIFS(G$9:G37,$A$9:$A37,"非課税・不課税取引計")-SUMIFS(G$9:G37,$A$9:$A37,"小計")-SUMIFS(G$9:G37,$A$9:$A37,"８％消費税計")-SUMIFS(G$9:G37,$A$9:$A37,"８％対象計")-SUMIFS($G$9:G37,$A$9:A37,"８％(軽減)消費税計")-SUMIFS($G$9:G37,$A$9:A37,"８％(軽減)対象計"),IF(A38="８％(軽減)消費税計",ROUND(SUMIFS($G$9:G37,$A$9:A37,"８％(軽減)対象計")/COUNTIF($A$9:A37,"８％(軽減)対象計")*0.08,0)+Q38,IF($A38="８％消費税計",ROUND(SUMIFS(G$9:G37,$A$9:$A37,"８％対象計")/COUNTIF($A$9:$A37,"８％対象計")*0.08,0)+$Q38,IF(A38="値引き",T38,IF($C38="","",IF($D38="","",ROUND(F38*$D38,0)+$Q38)))))))))),"")</f>
        <v/>
      </c>
      <c r="H38" s="237" t="str">
        <f t="shared" si="0"/>
        <v/>
      </c>
      <c r="I38" s="235"/>
      <c r="J38" s="238" t="str">
        <f ca="1">IFERROR(IF($A38="非課税・不課税取引計",SUMIFS(J$9:J37,$N$9:$N37,"非・不")+$R38,IF(A38="８％(軽減)対象計",SUMIFS($J$9:J37,$N$9:N37,"※")+R38,IF(AND(A38="小計",COUNTIF($A$9:A37,"小計")&lt;1),SUM($J$9:J37)+R38,IF(AND(A38="小計",COUNTIF($A$9:A37,"小計")&gt;=1),SUM(OFFSET($J$8,LARGE($V$9:V37,1)+1,0,LARGE($V$9:V38,1)-LARGE($V$9:V37,1)-1,1))+R38,IF($A38="８％対象計",SUMIFS(J$9:J37,$N$9:$N37,"")+$R38-SUMIFS(J$9:J37,$A$9:$A37,"非課税・不課税取引計")-SUMIFS(J$9:J37,$A$9:$A37,"小計")-SUMIFS(J$9:J37,$A$9:$A37,"８％消費税計")-SUMIFS(J$9:J37,$A$9:$A37,"８％対象計")-SUMIFS($J$9:J37,$A$9:A37,"８％(軽減)消費税計")-SUMIFS($J$9:J37,$A$9:A37,"８％(軽減)対象計"),IF(A38="８％(軽減)消費税計",ROUND(SUMIFS($J$9:J37,$A$9:A37,"８％(軽減)対象計")/COUNTIF($A$9:A37,"８％(軽減)対象計")*0.08,0)+R38,IF($A38="８％消費税計",ROUND(SUMIFS(J$9:J37,$A$9:$A37,"８％対象計")/COUNTIF($A$9:$A37,"８％対象計")*0.08,0)+$R38,IF(A38="値引き",U38,IF($C38="","",IF($D38="","",ROUND(I38*$D38,0)+$R38)))))))))),"")</f>
        <v/>
      </c>
      <c r="K38" s="239" t="str">
        <f t="shared" si="1"/>
        <v/>
      </c>
      <c r="L38" s="240" t="str">
        <f t="shared" si="2"/>
        <v/>
      </c>
      <c r="M38" s="234" t="str">
        <f ca="1">IFERROR(IF($A38="非課税・不課税取引計",SUMIFS(M$9:M37,$N$9:$N37,"非・不")+$S38,IF(A38="８％(軽減)対象計",SUMIFS($M$9:M37,$N$9:N37,"※")+S38,IF(AND(A38="小計",COUNTIF($A$9:A37,"小計")&lt;1),SUM($M$9:M37)+S38,IF(AND(A38="小計",COUNTIF($A$9:A37,"小計")&gt;=1),SUM(OFFSET($M$8,LARGE($V$9:V37,1)+1,0,LARGE($V$9:V38,1)-LARGE($V$9:V37,1)-1,1))+S38,IF($A38="８％対象計",SUMIFS(M$9:M37,$N$9:$N37,"")+$S38-SUMIFS(M$9:M37,$A$9:$A37,"非課税・不課税取引計")-SUMIFS(M$9:M37,$A$9:$A37,"小計")-SUMIFS(M$9:M37,$A$9:$A37,"８％消費税計")-SUMIFS(M$9:M37,$A$9:$A37,"８％対象計")-SUMIFS($M$9:M37,$A$9:A37,"８％(軽減)消費税計")-SUMIFS($M$9:M37,$A$9:A37,"８％(軽減)対象計"),IF(A38="８％(軽減)消費税計",ROUND(SUMIFS($M$9:M37,$A$9:A37,"８％(軽減)対象計")/COUNTIF($A$9:A37,"８％(軽減)対象計")*0.08,0)+S38,IF($A38="８％消費税計",ROUND(SUMIFS(M$9:M37,$A$9:$A37,"８％対象計")/COUNTIF($A$9:$A37,"８％対象計")*0.08,0)+$S38,IF(A38="値引き",E38-G38-J38+S38,IF($C38="","",IF($D38="","",E38-G38-J38+$S38)))))))))),"")</f>
        <v/>
      </c>
      <c r="N38" s="241"/>
      <c r="O38" s="242"/>
      <c r="P38" s="308"/>
      <c r="Q38" s="249"/>
      <c r="R38" s="249"/>
      <c r="S38" s="250"/>
      <c r="T38" s="264"/>
      <c r="U38" s="265"/>
      <c r="V38" s="214" t="str">
        <f t="shared" si="3"/>
        <v/>
      </c>
    </row>
    <row r="39" spans="1:22" ht="19.899999999999999" customHeight="1">
      <c r="A39" s="230"/>
      <c r="B39" s="231"/>
      <c r="C39" s="232"/>
      <c r="D39" s="233"/>
      <c r="E39" s="234" t="str">
        <f ca="1">IFERROR(IF(A39="非課税・不課税取引計",SUMIFS($E$9:E38,$N$9:N38,"非・不")+P39,IF(A39="８％(軽減)対象計",SUMIFS($E$9:E38,$N$9:N38,"※")+P39,IF(AND(A39="小計",COUNTIF($A$9:A38,"小計")&lt;1),SUM($E$9:E38)+P39,IF(AND(A39="小計",COUNTIF($A$9:A38,"小計")&gt;=1),SUM(OFFSET($E$8,LARGE($V$9:V38,1)+1,0,LARGE($V$9:V39,1)-LARGE($V$9:V38,1)-1,1))+P39,IF(A39="８％対象計",SUMIFS($E$9:E38,$N$9:N38,"")+P39-SUMIFS($E$9:E38,$A$9:A38,"非課税・不課税取引計")-SUMIFS($E$9:E38,$A$9:A38,"小計")-SUMIFS($E$9:E38,$A$9:A38,"８％消費税計")-SUMIFS($E$9:E38,$A$9:A38,"８％対象計")-SUMIFS($E$9:E38,$A$9:A38,"８％(軽減)消費税計")-SUMIFS($E$9:E38,$A$9:A38,"８％(軽減)対象計"),IF(A39="８％(軽減)消費税計",ROUND(SUMIFS($E$9:E38,$A$9:A38,"８％(軽減)対象計")/COUNTIF($A$9:A38,"８％(軽減)対象計")*0.08,0)+P39,IF(A39="８％消費税計",ROUND(SUMIFS($E$9:E38,$A$9:A38,"８％対象計")/COUNTIF($A$9:A38,"８％対象計")*0.08,0)+P39,IF(AND(A39="値引き",C39="",D39=""),0+P39,IF(C39="","",IF(D39="","",ROUND(C39*D39,0)+P39)))))))))),"")</f>
        <v/>
      </c>
      <c r="F39" s="235"/>
      <c r="G39" s="236" t="str">
        <f ca="1">IFERROR(IF($A39="非課税・不課税取引計",SUMIFS(G$9:G38,$N$9:$N38,"非・不")+$Q39,IF(A39="８％(軽減)対象計",SUMIFS($G$9:G38,$N$9:N38,"※")+Q39,IF(AND(A39="小計",COUNTIF($A$9:A38,"小計")&lt;1),SUM($G$9:G38)+Q39,IF(AND(A39="小計",COUNTIF($A$9:A38,"小計")&gt;=1),SUM(OFFSET($G$8,LARGE($V$9:V38,1)+1,0,LARGE($V$9:V39,1)-LARGE($V$9:V38,1)-1,1))+Q39,IF($A39="８％対象計",SUMIFS(G$9:G38,$N$9:$N38,"")+$Q39-SUMIFS(G$9:G38,$A$9:$A38,"非課税・不課税取引計")-SUMIFS(G$9:G38,$A$9:$A38,"小計")-SUMIFS(G$9:G38,$A$9:$A38,"８％消費税計")-SUMIFS(G$9:G38,$A$9:$A38,"８％対象計")-SUMIFS($G$9:G38,$A$9:A38,"８％(軽減)消費税計")-SUMIFS($G$9:G38,$A$9:A38,"８％(軽減)対象計"),IF(A39="８％(軽減)消費税計",ROUND(SUMIFS($G$9:G38,$A$9:A38,"８％(軽減)対象計")/COUNTIF($A$9:A38,"８％(軽減)対象計")*0.08,0)+Q39,IF($A39="８％消費税計",ROUND(SUMIFS(G$9:G38,$A$9:$A38,"８％対象計")/COUNTIF($A$9:$A38,"８％対象計")*0.08,0)+$Q39,IF(A39="値引き",T39,IF($C39="","",IF($D39="","",ROUND(F39*$D39,0)+$Q39)))))))))),"")</f>
        <v/>
      </c>
      <c r="H39" s="237" t="str">
        <f t="shared" si="0"/>
        <v/>
      </c>
      <c r="I39" s="235"/>
      <c r="J39" s="238" t="str">
        <f ca="1">IFERROR(IF($A39="非課税・不課税取引計",SUMIFS(J$9:J38,$N$9:$N38,"非・不")+$R39,IF(A39="８％(軽減)対象計",SUMIFS($J$9:J38,$N$9:N38,"※")+R39,IF(AND(A39="小計",COUNTIF($A$9:A38,"小計")&lt;1),SUM($J$9:J38)+R39,IF(AND(A39="小計",COUNTIF($A$9:A38,"小計")&gt;=1),SUM(OFFSET($J$8,LARGE($V$9:V38,1)+1,0,LARGE($V$9:V39,1)-LARGE($V$9:V38,1)-1,1))+R39,IF($A39="８％対象計",SUMIFS(J$9:J38,$N$9:$N38,"")+$R39-SUMIFS(J$9:J38,$A$9:$A38,"非課税・不課税取引計")-SUMIFS(J$9:J38,$A$9:$A38,"小計")-SUMIFS(J$9:J38,$A$9:$A38,"８％消費税計")-SUMIFS(J$9:J38,$A$9:$A38,"８％対象計")-SUMIFS($J$9:J38,$A$9:A38,"８％(軽減)消費税計")-SUMIFS($J$9:J38,$A$9:A38,"８％(軽減)対象計"),IF(A39="８％(軽減)消費税計",ROUND(SUMIFS($J$9:J38,$A$9:A38,"８％(軽減)対象計")/COUNTIF($A$9:A38,"８％(軽減)対象計")*0.08,0)+R39,IF($A39="８％消費税計",ROUND(SUMIFS(J$9:J38,$A$9:$A38,"８％対象計")/COUNTIF($A$9:$A38,"８％対象計")*0.08,0)+$R39,IF(A39="値引き",U39,IF($C39="","",IF($D39="","",ROUND(I39*$D39,0)+$R39)))))))))),"")</f>
        <v/>
      </c>
      <c r="K39" s="239" t="str">
        <f t="shared" si="1"/>
        <v/>
      </c>
      <c r="L39" s="240" t="str">
        <f t="shared" si="2"/>
        <v/>
      </c>
      <c r="M39" s="234" t="str">
        <f ca="1">IFERROR(IF($A39="非課税・不課税取引計",SUMIFS(M$9:M38,$N$9:$N38,"非・不")+$S39,IF(A39="８％(軽減)対象計",SUMIFS($M$9:M38,$N$9:N38,"※")+S39,IF(AND(A39="小計",COUNTIF($A$9:A38,"小計")&lt;1),SUM($M$9:M38)+S39,IF(AND(A39="小計",COUNTIF($A$9:A38,"小計")&gt;=1),SUM(OFFSET($M$8,LARGE($V$9:V38,1)+1,0,LARGE($V$9:V39,1)-LARGE($V$9:V38,1)-1,1))+S39,IF($A39="８％対象計",SUMIFS(M$9:M38,$N$9:$N38,"")+$S39-SUMIFS(M$9:M38,$A$9:$A38,"非課税・不課税取引計")-SUMIFS(M$9:M38,$A$9:$A38,"小計")-SUMIFS(M$9:M38,$A$9:$A38,"８％消費税計")-SUMIFS(M$9:M38,$A$9:$A38,"８％対象計")-SUMIFS($M$9:M38,$A$9:A38,"８％(軽減)消費税計")-SUMIFS($M$9:M38,$A$9:A38,"８％(軽減)対象計"),IF(A39="８％(軽減)消費税計",ROUND(SUMIFS($M$9:M38,$A$9:A38,"８％(軽減)対象計")/COUNTIF($A$9:A38,"８％(軽減)対象計")*0.08,0)+S39,IF($A39="８％消費税計",ROUND(SUMIFS(M$9:M38,$A$9:$A38,"８％対象計")/COUNTIF($A$9:$A38,"８％対象計")*0.08,0)+$S39,IF(A39="値引き",E39-G39-J39+S39,IF($C39="","",IF($D39="","",E39-G39-J39+$S39)))))))))),"")</f>
        <v/>
      </c>
      <c r="N39" s="241"/>
      <c r="O39" s="242"/>
      <c r="P39" s="308"/>
      <c r="Q39" s="249"/>
      <c r="R39" s="249"/>
      <c r="S39" s="250"/>
      <c r="T39" s="264"/>
      <c r="U39" s="265"/>
      <c r="V39" s="214" t="str">
        <f t="shared" si="3"/>
        <v/>
      </c>
    </row>
    <row r="40" spans="1:22" ht="19.899999999999999" customHeight="1">
      <c r="A40" s="230"/>
      <c r="B40" s="231"/>
      <c r="C40" s="232"/>
      <c r="D40" s="233"/>
      <c r="E40" s="234" t="str">
        <f ca="1">IFERROR(IF(A40="非課税・不課税取引計",SUMIFS($E$9:E39,$N$9:N39,"非・不")+P40,IF(A40="８％(軽減)対象計",SUMIFS($E$9:E39,$N$9:N39,"※")+P40,IF(AND(A40="小計",COUNTIF($A$9:A39,"小計")&lt;1),SUM($E$9:E39)+P40,IF(AND(A40="小計",COUNTIF($A$9:A39,"小計")&gt;=1),SUM(OFFSET($E$8,LARGE($V$9:V39,1)+1,0,LARGE($V$9:V40,1)-LARGE($V$9:V39,1)-1,1))+P40,IF(A40="８％対象計",SUMIFS($E$9:E39,$N$9:N39,"")+P40-SUMIFS($E$9:E39,$A$9:A39,"非課税・不課税取引計")-SUMIFS($E$9:E39,$A$9:A39,"小計")-SUMIFS($E$9:E39,$A$9:A39,"８％消費税計")-SUMIFS($E$9:E39,$A$9:A39,"８％対象計")-SUMIFS($E$9:E39,$A$9:A39,"８％(軽減)消費税計")-SUMIFS($E$9:E39,$A$9:A39,"８％(軽減)対象計"),IF(A40="８％(軽減)消費税計",ROUND(SUMIFS($E$9:E39,$A$9:A39,"８％(軽減)対象計")/COUNTIF($A$9:A39,"８％(軽減)対象計")*0.08,0)+P40,IF(A40="８％消費税計",ROUND(SUMIFS($E$9:E39,$A$9:A39,"８％対象計")/COUNTIF($A$9:A39,"８％対象計")*0.08,0)+P40,IF(AND(A40="値引き",C40="",D40=""),0+P40,IF(C40="","",IF(D40="","",ROUND(C40*D40,0)+P40)))))))))),"")</f>
        <v/>
      </c>
      <c r="F40" s="235"/>
      <c r="G40" s="236" t="str">
        <f ca="1">IFERROR(IF($A40="非課税・不課税取引計",SUMIFS(G$9:G39,$N$9:$N39,"非・不")+$Q40,IF(A40="８％(軽減)対象計",SUMIFS($G$9:G39,$N$9:N39,"※")+Q40,IF(AND(A40="小計",COUNTIF($A$9:A39,"小計")&lt;1),SUM($G$9:G39)+Q40,IF(AND(A40="小計",COUNTIF($A$9:A39,"小計")&gt;=1),SUM(OFFSET($G$8,LARGE($V$9:V39,1)+1,0,LARGE($V$9:V40,1)-LARGE($V$9:V39,1)-1,1))+Q40,IF($A40="８％対象計",SUMIFS(G$9:G39,$N$9:$N39,"")+$Q40-SUMIFS(G$9:G39,$A$9:$A39,"非課税・不課税取引計")-SUMIFS(G$9:G39,$A$9:$A39,"小計")-SUMIFS(G$9:G39,$A$9:$A39,"８％消費税計")-SUMIFS(G$9:G39,$A$9:$A39,"８％対象計")-SUMIFS($G$9:G39,$A$9:A39,"８％(軽減)消費税計")-SUMIFS($G$9:G39,$A$9:A39,"８％(軽減)対象計"),IF(A40="８％(軽減)消費税計",ROUND(SUMIFS($G$9:G39,$A$9:A39,"８％(軽減)対象計")/COUNTIF($A$9:A39,"８％(軽減)対象計")*0.08,0)+Q40,IF($A40="８％消費税計",ROUND(SUMIFS(G$9:G39,$A$9:$A39,"８％対象計")/COUNTIF($A$9:$A39,"８％対象計")*0.08,0)+$Q40,IF(A40="値引き",T40,IF($C40="","",IF($D40="","",ROUND(F40*$D40,0)+$Q40)))))))))),"")</f>
        <v/>
      </c>
      <c r="H40" s="237" t="str">
        <f t="shared" si="0"/>
        <v/>
      </c>
      <c r="I40" s="235"/>
      <c r="J40" s="238" t="str">
        <f ca="1">IFERROR(IF($A40="非課税・不課税取引計",SUMIFS(J$9:J39,$N$9:$N39,"非・不")+$R40,IF(A40="８％(軽減)対象計",SUMIFS($J$9:J39,$N$9:N39,"※")+R40,IF(AND(A40="小計",COUNTIF($A$9:A39,"小計")&lt;1),SUM($J$9:J39)+R40,IF(AND(A40="小計",COUNTIF($A$9:A39,"小計")&gt;=1),SUM(OFFSET($J$8,LARGE($V$9:V39,1)+1,0,LARGE($V$9:V40,1)-LARGE($V$9:V39,1)-1,1))+R40,IF($A40="８％対象計",SUMIFS(J$9:J39,$N$9:$N39,"")+$R40-SUMIFS(J$9:J39,$A$9:$A39,"非課税・不課税取引計")-SUMIFS(J$9:J39,$A$9:$A39,"小計")-SUMIFS(J$9:J39,$A$9:$A39,"８％消費税計")-SUMIFS(J$9:J39,$A$9:$A39,"８％対象計")-SUMIFS($J$9:J39,$A$9:A39,"８％(軽減)消費税計")-SUMIFS($J$9:J39,$A$9:A39,"８％(軽減)対象計"),IF(A40="８％(軽減)消費税計",ROUND(SUMIFS($J$9:J39,$A$9:A39,"８％(軽減)対象計")/COUNTIF($A$9:A39,"８％(軽減)対象計")*0.08,0)+R40,IF($A40="８％消費税計",ROUND(SUMIFS(J$9:J39,$A$9:$A39,"８％対象計")/COUNTIF($A$9:$A39,"８％対象計")*0.08,0)+$R40,IF(A40="値引き",U40,IF($C40="","",IF($D40="","",ROUND(I40*$D40,0)+$R40)))))))))),"")</f>
        <v/>
      </c>
      <c r="K40" s="239" t="str">
        <f t="shared" si="1"/>
        <v/>
      </c>
      <c r="L40" s="240" t="str">
        <f t="shared" si="2"/>
        <v/>
      </c>
      <c r="M40" s="234" t="str">
        <f ca="1">IFERROR(IF($A40="非課税・不課税取引計",SUMIFS(M$9:M39,$N$9:$N39,"非・不")+$S40,IF(A40="８％(軽減)対象計",SUMIFS($M$9:M39,$N$9:N39,"※")+S40,IF(AND(A40="小計",COUNTIF($A$9:A39,"小計")&lt;1),SUM($M$9:M39)+S40,IF(AND(A40="小計",COUNTIF($A$9:A39,"小計")&gt;=1),SUM(OFFSET($M$8,LARGE($V$9:V39,1)+1,0,LARGE($V$9:V40,1)-LARGE($V$9:V39,1)-1,1))+S40,IF($A40="８％対象計",SUMIFS(M$9:M39,$N$9:$N39,"")+$S40-SUMIFS(M$9:M39,$A$9:$A39,"非課税・不課税取引計")-SUMIFS(M$9:M39,$A$9:$A39,"小計")-SUMIFS(M$9:M39,$A$9:$A39,"８％消費税計")-SUMIFS(M$9:M39,$A$9:$A39,"８％対象計")-SUMIFS($M$9:M39,$A$9:A39,"８％(軽減)消費税計")-SUMIFS($M$9:M39,$A$9:A39,"８％(軽減)対象計"),IF(A40="８％(軽減)消費税計",ROUND(SUMIFS($M$9:M39,$A$9:A39,"８％(軽減)対象計")/COUNTIF($A$9:A39,"８％(軽減)対象計")*0.08,0)+S40,IF($A40="８％消費税計",ROUND(SUMIFS(M$9:M39,$A$9:$A39,"８％対象計")/COUNTIF($A$9:$A39,"８％対象計")*0.08,0)+$S40,IF(A40="値引き",E40-G40-J40+S40,IF($C40="","",IF($D40="","",E40-G40-J40+$S40)))))))))),"")</f>
        <v/>
      </c>
      <c r="N40" s="241"/>
      <c r="O40" s="242"/>
      <c r="P40" s="308"/>
      <c r="Q40" s="249"/>
      <c r="R40" s="249"/>
      <c r="S40" s="250"/>
      <c r="T40" s="264"/>
      <c r="U40" s="265"/>
      <c r="V40" s="214" t="str">
        <f t="shared" si="3"/>
        <v/>
      </c>
    </row>
    <row r="41" spans="1:22" ht="19.899999999999999" customHeight="1">
      <c r="A41" s="230"/>
      <c r="B41" s="231"/>
      <c r="C41" s="232"/>
      <c r="D41" s="233"/>
      <c r="E41" s="234" t="str">
        <f ca="1">IFERROR(IF(A41="非課税・不課税取引計",SUMIFS($E$9:E40,$N$9:N40,"非・不")+P41,IF(A41="８％(軽減)対象計",SUMIFS($E$9:E40,$N$9:N40,"※")+P41,IF(AND(A41="小計",COUNTIF($A$9:A40,"小計")&lt;1),SUM($E$9:E40)+P41,IF(AND(A41="小計",COUNTIF($A$9:A40,"小計")&gt;=1),SUM(OFFSET($E$8,LARGE($V$9:V40,1)+1,0,LARGE($V$9:V41,1)-LARGE($V$9:V40,1)-1,1))+P41,IF(A41="８％対象計",SUMIFS($E$9:E40,$N$9:N40,"")+P41-SUMIFS($E$9:E40,$A$9:A40,"非課税・不課税取引計")-SUMIFS($E$9:E40,$A$9:A40,"小計")-SUMIFS($E$9:E40,$A$9:A40,"８％消費税計")-SUMIFS($E$9:E40,$A$9:A40,"８％対象計")-SUMIFS($E$9:E40,$A$9:A40,"８％(軽減)消費税計")-SUMIFS($E$9:E40,$A$9:A40,"８％(軽減)対象計"),IF(A41="８％(軽減)消費税計",ROUND(SUMIFS($E$9:E40,$A$9:A40,"８％(軽減)対象計")/COUNTIF($A$9:A40,"８％(軽減)対象計")*0.08,0)+P41,IF(A41="８％消費税計",ROUND(SUMIFS($E$9:E40,$A$9:A40,"８％対象計")/COUNTIF($A$9:A40,"８％対象計")*0.08,0)+P41,IF(AND(A41="値引き",C41="",D41=""),0+P41,IF(C41="","",IF(D41="","",ROUND(C41*D41,0)+P41)))))))))),"")</f>
        <v/>
      </c>
      <c r="F41" s="235"/>
      <c r="G41" s="236" t="str">
        <f ca="1">IFERROR(IF($A41="非課税・不課税取引計",SUMIFS(G$9:G40,$N$9:$N40,"非・不")+$Q41,IF(A41="８％(軽減)対象計",SUMIFS($G$9:G40,$N$9:N40,"※")+Q41,IF(AND(A41="小計",COUNTIF($A$9:A40,"小計")&lt;1),SUM($G$9:G40)+Q41,IF(AND(A41="小計",COUNTIF($A$9:A40,"小計")&gt;=1),SUM(OFFSET($G$8,LARGE($V$9:V40,1)+1,0,LARGE($V$9:V41,1)-LARGE($V$9:V40,1)-1,1))+Q41,IF($A41="８％対象計",SUMIFS(G$9:G40,$N$9:$N40,"")+$Q41-SUMIFS(G$9:G40,$A$9:$A40,"非課税・不課税取引計")-SUMIFS(G$9:G40,$A$9:$A40,"小計")-SUMIFS(G$9:G40,$A$9:$A40,"８％消費税計")-SUMIFS(G$9:G40,$A$9:$A40,"８％対象計")-SUMIFS($G$9:G40,$A$9:A40,"８％(軽減)消費税計")-SUMIFS($G$9:G40,$A$9:A40,"８％(軽減)対象計"),IF(A41="８％(軽減)消費税計",ROUND(SUMIFS($G$9:G40,$A$9:A40,"８％(軽減)対象計")/COUNTIF($A$9:A40,"８％(軽減)対象計")*0.08,0)+Q41,IF($A41="８％消費税計",ROUND(SUMIFS(G$9:G40,$A$9:$A40,"８％対象計")/COUNTIF($A$9:$A40,"８％対象計")*0.08,0)+$Q41,IF(A41="値引き",T41,IF($C41="","",IF($D41="","",ROUND(F41*$D41,0)+$Q41)))))))))),"")</f>
        <v/>
      </c>
      <c r="H41" s="237" t="str">
        <f t="shared" si="0"/>
        <v/>
      </c>
      <c r="I41" s="235"/>
      <c r="J41" s="238" t="str">
        <f ca="1">IFERROR(IF($A41="非課税・不課税取引計",SUMIFS(J$9:J40,$N$9:$N40,"非・不")+$R41,IF(A41="８％(軽減)対象計",SUMIFS($J$9:J40,$N$9:N40,"※")+R41,IF(AND(A41="小計",COUNTIF($A$9:A40,"小計")&lt;1),SUM($J$9:J40)+R41,IF(AND(A41="小計",COUNTIF($A$9:A40,"小計")&gt;=1),SUM(OFFSET($J$8,LARGE($V$9:V40,1)+1,0,LARGE($V$9:V41,1)-LARGE($V$9:V40,1)-1,1))+R41,IF($A41="８％対象計",SUMIFS(J$9:J40,$N$9:$N40,"")+$R41-SUMIFS(J$9:J40,$A$9:$A40,"非課税・不課税取引計")-SUMIFS(J$9:J40,$A$9:$A40,"小計")-SUMIFS(J$9:J40,$A$9:$A40,"８％消費税計")-SUMIFS(J$9:J40,$A$9:$A40,"８％対象計")-SUMIFS($J$9:J40,$A$9:A40,"８％(軽減)消費税計")-SUMIFS($J$9:J40,$A$9:A40,"８％(軽減)対象計"),IF(A41="８％(軽減)消費税計",ROUND(SUMIFS($J$9:J40,$A$9:A40,"８％(軽減)対象計")/COUNTIF($A$9:A40,"８％(軽減)対象計")*0.08,0)+R41,IF($A41="８％消費税計",ROUND(SUMIFS(J$9:J40,$A$9:$A40,"８％対象計")/COUNTIF($A$9:$A40,"８％対象計")*0.08,0)+$R41,IF(A41="値引き",U41,IF($C41="","",IF($D41="","",ROUND(I41*$D41,0)+$R41)))))))))),"")</f>
        <v/>
      </c>
      <c r="K41" s="239" t="str">
        <f t="shared" si="1"/>
        <v/>
      </c>
      <c r="L41" s="240" t="str">
        <f t="shared" si="2"/>
        <v/>
      </c>
      <c r="M41" s="234" t="str">
        <f ca="1">IFERROR(IF($A41="非課税・不課税取引計",SUMIFS(M$9:M40,$N$9:$N40,"非・不")+$S41,IF(A41="８％(軽減)対象計",SUMIFS($M$9:M40,$N$9:N40,"※")+S41,IF(AND(A41="小計",COUNTIF($A$9:A40,"小計")&lt;1),SUM($M$9:M40)+S41,IF(AND(A41="小計",COUNTIF($A$9:A40,"小計")&gt;=1),SUM(OFFSET($M$8,LARGE($V$9:V40,1)+1,0,LARGE($V$9:V41,1)-LARGE($V$9:V40,1)-1,1))+S41,IF($A41="８％対象計",SUMIFS(M$9:M40,$N$9:$N40,"")+$S41-SUMIFS(M$9:M40,$A$9:$A40,"非課税・不課税取引計")-SUMIFS(M$9:M40,$A$9:$A40,"小計")-SUMIFS(M$9:M40,$A$9:$A40,"８％消費税計")-SUMIFS(M$9:M40,$A$9:$A40,"８％対象計")-SUMIFS($M$9:M40,$A$9:A40,"８％(軽減)消費税計")-SUMIFS($M$9:M40,$A$9:A40,"８％(軽減)対象計"),IF(A41="８％(軽減)消費税計",ROUND(SUMIFS($M$9:M40,$A$9:A40,"８％(軽減)対象計")/COUNTIF($A$9:A40,"８％(軽減)対象計")*0.08,0)+S41,IF($A41="８％消費税計",ROUND(SUMIFS(M$9:M40,$A$9:$A40,"８％対象計")/COUNTIF($A$9:$A40,"８％対象計")*0.08,0)+$S41,IF(A41="値引き",E41-G41-J41+S41,IF($C41="","",IF($D41="","",E41-G41-J41+$S41)))))))))),"")</f>
        <v/>
      </c>
      <c r="N41" s="241"/>
      <c r="O41" s="242"/>
      <c r="P41" s="308"/>
      <c r="Q41" s="249"/>
      <c r="R41" s="249"/>
      <c r="S41" s="250"/>
      <c r="T41" s="264"/>
      <c r="U41" s="265"/>
      <c r="V41" s="214" t="str">
        <f t="shared" si="3"/>
        <v/>
      </c>
    </row>
    <row r="42" spans="1:22" ht="19.899999999999999" customHeight="1">
      <c r="A42" s="230"/>
      <c r="B42" s="231"/>
      <c r="C42" s="232"/>
      <c r="D42" s="233"/>
      <c r="E42" s="234" t="str">
        <f ca="1">IFERROR(IF(A42="非課税・不課税取引計",SUMIFS($E$9:E41,$N$9:N41,"非・不")+P42,IF(A42="８％(軽減)対象計",SUMIFS($E$9:E41,$N$9:N41,"※")+P42,IF(AND(A42="小計",COUNTIF($A$9:A41,"小計")&lt;1),SUM($E$9:E41)+P42,IF(AND(A42="小計",COUNTIF($A$9:A41,"小計")&gt;=1),SUM(OFFSET($E$8,LARGE($V$9:V41,1)+1,0,LARGE($V$9:V42,1)-LARGE($V$9:V41,1)-1,1))+P42,IF(A42="８％対象計",SUMIFS($E$9:E41,$N$9:N41,"")+P42-SUMIFS($E$9:E41,$A$9:A41,"非課税・不課税取引計")-SUMIFS($E$9:E41,$A$9:A41,"小計")-SUMIFS($E$9:E41,$A$9:A41,"８％消費税計")-SUMIFS($E$9:E41,$A$9:A41,"８％対象計")-SUMIFS($E$9:E41,$A$9:A41,"８％(軽減)消費税計")-SUMIFS($E$9:E41,$A$9:A41,"８％(軽減)対象計"),IF(A42="８％(軽減)消費税計",ROUND(SUMIFS($E$9:E41,$A$9:A41,"８％(軽減)対象計")/COUNTIF($A$9:A41,"８％(軽減)対象計")*0.08,0)+P42,IF(A42="８％消費税計",ROUND(SUMIFS($E$9:E41,$A$9:A41,"８％対象計")/COUNTIF($A$9:A41,"８％対象計")*0.08,0)+P42,IF(AND(A42="値引き",C42="",D42=""),0+P42,IF(C42="","",IF(D42="","",ROUND(C42*D42,0)+P42)))))))))),"")</f>
        <v/>
      </c>
      <c r="F42" s="235"/>
      <c r="G42" s="236" t="str">
        <f ca="1">IFERROR(IF($A42="非課税・不課税取引計",SUMIFS(G$9:G41,$N$9:$N41,"非・不")+$Q42,IF(A42="８％(軽減)対象計",SUMIFS($G$9:G41,$N$9:N41,"※")+Q42,IF(AND(A42="小計",COUNTIF($A$9:A41,"小計")&lt;1),SUM($G$9:G41)+Q42,IF(AND(A42="小計",COUNTIF($A$9:A41,"小計")&gt;=1),SUM(OFFSET($G$8,LARGE($V$9:V41,1)+1,0,LARGE($V$9:V42,1)-LARGE($V$9:V41,1)-1,1))+Q42,IF($A42="８％対象計",SUMIFS(G$9:G41,$N$9:$N41,"")+$Q42-SUMIFS(G$9:G41,$A$9:$A41,"非課税・不課税取引計")-SUMIFS(G$9:G41,$A$9:$A41,"小計")-SUMIFS(G$9:G41,$A$9:$A41,"８％消費税計")-SUMIFS(G$9:G41,$A$9:$A41,"８％対象計")-SUMIFS($G$9:G41,$A$9:A41,"８％(軽減)消費税計")-SUMIFS($G$9:G41,$A$9:A41,"８％(軽減)対象計"),IF(A42="８％(軽減)消費税計",ROUND(SUMIFS($G$9:G41,$A$9:A41,"８％(軽減)対象計")/COUNTIF($A$9:A41,"８％(軽減)対象計")*0.08,0)+Q42,IF($A42="８％消費税計",ROUND(SUMIFS(G$9:G41,$A$9:$A41,"８％対象計")/COUNTIF($A$9:$A41,"８％対象計")*0.08,0)+$Q42,IF(A42="値引き",T42,IF($C42="","",IF($D42="","",ROUND(F42*$D42,0)+$Q42)))))))))),"")</f>
        <v/>
      </c>
      <c r="H42" s="237" t="str">
        <f t="shared" si="0"/>
        <v/>
      </c>
      <c r="I42" s="235"/>
      <c r="J42" s="238" t="str">
        <f ca="1">IFERROR(IF($A42="非課税・不課税取引計",SUMIFS(J$9:J41,$N$9:$N41,"非・不")+$R42,IF(A42="８％(軽減)対象計",SUMIFS($J$9:J41,$N$9:N41,"※")+R42,IF(AND(A42="小計",COUNTIF($A$9:A41,"小計")&lt;1),SUM($J$9:J41)+R42,IF(AND(A42="小計",COUNTIF($A$9:A41,"小計")&gt;=1),SUM(OFFSET($J$8,LARGE($V$9:V41,1)+1,0,LARGE($V$9:V42,1)-LARGE($V$9:V41,1)-1,1))+R42,IF($A42="８％対象計",SUMIFS(J$9:J41,$N$9:$N41,"")+$R42-SUMIFS(J$9:J41,$A$9:$A41,"非課税・不課税取引計")-SUMIFS(J$9:J41,$A$9:$A41,"小計")-SUMIFS(J$9:J41,$A$9:$A41,"８％消費税計")-SUMIFS(J$9:J41,$A$9:$A41,"８％対象計")-SUMIFS($J$9:J41,$A$9:A41,"８％(軽減)消費税計")-SUMIFS($J$9:J41,$A$9:A41,"８％(軽減)対象計"),IF(A42="８％(軽減)消費税計",ROUND(SUMIFS($J$9:J41,$A$9:A41,"８％(軽減)対象計")/COUNTIF($A$9:A41,"８％(軽減)対象計")*0.08,0)+R42,IF($A42="８％消費税計",ROUND(SUMIFS(J$9:J41,$A$9:$A41,"８％対象計")/COUNTIF($A$9:$A41,"８％対象計")*0.08,0)+$R42,IF(A42="値引き",U42,IF($C42="","",IF($D42="","",ROUND(I42*$D42,0)+$R42)))))))))),"")</f>
        <v/>
      </c>
      <c r="K42" s="239" t="str">
        <f t="shared" si="1"/>
        <v/>
      </c>
      <c r="L42" s="240" t="str">
        <f t="shared" si="2"/>
        <v/>
      </c>
      <c r="M42" s="234" t="str">
        <f ca="1">IFERROR(IF($A42="非課税・不課税取引計",SUMIFS(M$9:M41,$N$9:$N41,"非・不")+$S42,IF(A42="８％(軽減)対象計",SUMIFS($M$9:M41,$N$9:N41,"※")+S42,IF(AND(A42="小計",COUNTIF($A$9:A41,"小計")&lt;1),SUM($M$9:M41)+S42,IF(AND(A42="小計",COUNTIF($A$9:A41,"小計")&gt;=1),SUM(OFFSET($M$8,LARGE($V$9:V41,1)+1,0,LARGE($V$9:V42,1)-LARGE($V$9:V41,1)-1,1))+S42,IF($A42="８％対象計",SUMIFS(M$9:M41,$N$9:$N41,"")+$S42-SUMIFS(M$9:M41,$A$9:$A41,"非課税・不課税取引計")-SUMIFS(M$9:M41,$A$9:$A41,"小計")-SUMIFS(M$9:M41,$A$9:$A41,"８％消費税計")-SUMIFS(M$9:M41,$A$9:$A41,"８％対象計")-SUMIFS($M$9:M41,$A$9:A41,"８％(軽減)消費税計")-SUMIFS($M$9:M41,$A$9:A41,"８％(軽減)対象計"),IF(A42="８％(軽減)消費税計",ROUND(SUMIFS($M$9:M41,$A$9:A41,"８％(軽減)対象計")/COUNTIF($A$9:A41,"８％(軽減)対象計")*0.08,0)+S42,IF($A42="８％消費税計",ROUND(SUMIFS(M$9:M41,$A$9:$A41,"８％対象計")/COUNTIF($A$9:$A41,"８％対象計")*0.08,0)+$S42,IF(A42="値引き",E42-G42-J42+S42,IF($C42="","",IF($D42="","",E42-G42-J42+$S42)))))))))),"")</f>
        <v/>
      </c>
      <c r="N42" s="241"/>
      <c r="O42" s="242"/>
      <c r="P42" s="308"/>
      <c r="Q42" s="249"/>
      <c r="R42" s="249"/>
      <c r="S42" s="250"/>
      <c r="T42" s="264"/>
      <c r="U42" s="265"/>
      <c r="V42" s="214" t="str">
        <f t="shared" si="3"/>
        <v/>
      </c>
    </row>
    <row r="43" spans="1:22" ht="19.899999999999999" customHeight="1">
      <c r="A43" s="230"/>
      <c r="B43" s="231"/>
      <c r="C43" s="232"/>
      <c r="D43" s="233"/>
      <c r="E43" s="234" t="str">
        <f ca="1">IFERROR(IF(A43="非課税・不課税取引計",SUMIFS($E$9:E42,$N$9:N42,"非・不")+P43,IF(A43="８％(軽減)対象計",SUMIFS($E$9:E42,$N$9:N42,"※")+P43,IF(AND(A43="小計",COUNTIF($A$9:A42,"小計")&lt;1),SUM($E$9:E42)+P43,IF(AND(A43="小計",COUNTIF($A$9:A42,"小計")&gt;=1),SUM(OFFSET($E$8,LARGE($V$9:V42,1)+1,0,LARGE($V$9:V43,1)-LARGE($V$9:V42,1)-1,1))+P43,IF(A43="８％対象計",SUMIFS($E$9:E42,$N$9:N42,"")+P43-SUMIFS($E$9:E42,$A$9:A42,"非課税・不課税取引計")-SUMIFS($E$9:E42,$A$9:A42,"小計")-SUMIFS($E$9:E42,$A$9:A42,"８％消費税計")-SUMIFS($E$9:E42,$A$9:A42,"８％対象計")-SUMIFS($E$9:E42,$A$9:A42,"８％(軽減)消費税計")-SUMIFS($E$9:E42,$A$9:A42,"８％(軽減)対象計"),IF(A43="８％(軽減)消費税計",ROUND(SUMIFS($E$9:E42,$A$9:A42,"８％(軽減)対象計")/COUNTIF($A$9:A42,"８％(軽減)対象計")*0.08,0)+P43,IF(A43="８％消費税計",ROUND(SUMIFS($E$9:E42,$A$9:A42,"８％対象計")/COUNTIF($A$9:A42,"８％対象計")*0.08,0)+P43,IF(AND(A43="値引き",C43="",D43=""),0+P43,IF(C43="","",IF(D43="","",ROUND(C43*D43,0)+P43)))))))))),"")</f>
        <v/>
      </c>
      <c r="F43" s="235"/>
      <c r="G43" s="236" t="str">
        <f ca="1">IFERROR(IF($A43="非課税・不課税取引計",SUMIFS(G$9:G42,$N$9:$N42,"非・不")+$Q43,IF(A43="８％(軽減)対象計",SUMIFS($G$9:G42,$N$9:N42,"※")+Q43,IF(AND(A43="小計",COUNTIF($A$9:A42,"小計")&lt;1),SUM($G$9:G42)+Q43,IF(AND(A43="小計",COUNTIF($A$9:A42,"小計")&gt;=1),SUM(OFFSET($G$8,LARGE($V$9:V42,1)+1,0,LARGE($V$9:V43,1)-LARGE($V$9:V42,1)-1,1))+Q43,IF($A43="８％対象計",SUMIFS(G$9:G42,$N$9:$N42,"")+$Q43-SUMIFS(G$9:G42,$A$9:$A42,"非課税・不課税取引計")-SUMIFS(G$9:G42,$A$9:$A42,"小計")-SUMIFS(G$9:G42,$A$9:$A42,"８％消費税計")-SUMIFS(G$9:G42,$A$9:$A42,"８％対象計")-SUMIFS($G$9:G42,$A$9:A42,"８％(軽減)消費税計")-SUMIFS($G$9:G42,$A$9:A42,"８％(軽減)対象計"),IF(A43="８％(軽減)消費税計",ROUND(SUMIFS($G$9:G42,$A$9:A42,"８％(軽減)対象計")/COUNTIF($A$9:A42,"８％(軽減)対象計")*0.08,0)+Q43,IF($A43="８％消費税計",ROUND(SUMIFS(G$9:G42,$A$9:$A42,"８％対象計")/COUNTIF($A$9:$A42,"８％対象計")*0.08,0)+$Q43,IF(A43="値引き",T43,IF($C43="","",IF($D43="","",ROUND(F43*$D43,0)+$Q43)))))))))),"")</f>
        <v/>
      </c>
      <c r="H43" s="237" t="str">
        <f t="shared" si="0"/>
        <v/>
      </c>
      <c r="I43" s="235"/>
      <c r="J43" s="238" t="str">
        <f ca="1">IFERROR(IF($A43="非課税・不課税取引計",SUMIFS(J$9:J42,$N$9:$N42,"非・不")+$R43,IF(A43="８％(軽減)対象計",SUMIFS($J$9:J42,$N$9:N42,"※")+R43,IF(AND(A43="小計",COUNTIF($A$9:A42,"小計")&lt;1),SUM($J$9:J42)+R43,IF(AND(A43="小計",COUNTIF($A$9:A42,"小計")&gt;=1),SUM(OFFSET($J$8,LARGE($V$9:V42,1)+1,0,LARGE($V$9:V43,1)-LARGE($V$9:V42,1)-1,1))+R43,IF($A43="８％対象計",SUMIFS(J$9:J42,$N$9:$N42,"")+$R43-SUMIFS(J$9:J42,$A$9:$A42,"非課税・不課税取引計")-SUMIFS(J$9:J42,$A$9:$A42,"小計")-SUMIFS(J$9:J42,$A$9:$A42,"８％消費税計")-SUMIFS(J$9:J42,$A$9:$A42,"８％対象計")-SUMIFS($J$9:J42,$A$9:A42,"８％(軽減)消費税計")-SUMIFS($J$9:J42,$A$9:A42,"８％(軽減)対象計"),IF(A43="８％(軽減)消費税計",ROUND(SUMIFS($J$9:J42,$A$9:A42,"８％(軽減)対象計")/COUNTIF($A$9:A42,"８％(軽減)対象計")*0.08,0)+R43,IF($A43="８％消費税計",ROUND(SUMIFS(J$9:J42,$A$9:$A42,"８％対象計")/COUNTIF($A$9:$A42,"８％対象計")*0.08,0)+$R43,IF(A43="値引き",U43,IF($C43="","",IF($D43="","",ROUND(I43*$D43,0)+$R43)))))))))),"")</f>
        <v/>
      </c>
      <c r="K43" s="239" t="str">
        <f t="shared" si="1"/>
        <v/>
      </c>
      <c r="L43" s="240" t="str">
        <f t="shared" si="2"/>
        <v/>
      </c>
      <c r="M43" s="234" t="str">
        <f ca="1">IFERROR(IF($A43="非課税・不課税取引計",SUMIFS(M$9:M42,$N$9:$N42,"非・不")+$S43,IF(A43="８％(軽減)対象計",SUMIFS($M$9:M42,$N$9:N42,"※")+S43,IF(AND(A43="小計",COUNTIF($A$9:A42,"小計")&lt;1),SUM($M$9:M42)+S43,IF(AND(A43="小計",COUNTIF($A$9:A42,"小計")&gt;=1),SUM(OFFSET($M$8,LARGE($V$9:V42,1)+1,0,LARGE($V$9:V43,1)-LARGE($V$9:V42,1)-1,1))+S43,IF($A43="８％対象計",SUMIFS(M$9:M42,$N$9:$N42,"")+$S43-SUMIFS(M$9:M42,$A$9:$A42,"非課税・不課税取引計")-SUMIFS(M$9:M42,$A$9:$A42,"小計")-SUMIFS(M$9:M42,$A$9:$A42,"８％消費税計")-SUMIFS(M$9:M42,$A$9:$A42,"８％対象計")-SUMIFS($M$9:M42,$A$9:A42,"８％(軽減)消費税計")-SUMIFS($M$9:M42,$A$9:A42,"８％(軽減)対象計"),IF(A43="８％(軽減)消費税計",ROUND(SUMIFS($M$9:M42,$A$9:A42,"８％(軽減)対象計")/COUNTIF($A$9:A42,"８％(軽減)対象計")*0.08,0)+S43,IF($A43="８％消費税計",ROUND(SUMIFS(M$9:M42,$A$9:$A42,"８％対象計")/COUNTIF($A$9:$A42,"８％対象計")*0.08,0)+$S43,IF(A43="値引き",E43-G43-J43+S43,IF($C43="","",IF($D43="","",E43-G43-J43+$S43)))))))))),"")</f>
        <v/>
      </c>
      <c r="N43" s="241"/>
      <c r="O43" s="242"/>
      <c r="P43" s="308"/>
      <c r="Q43" s="249"/>
      <c r="R43" s="249"/>
      <c r="S43" s="250"/>
      <c r="T43" s="264"/>
      <c r="U43" s="265"/>
      <c r="V43" s="214" t="str">
        <f t="shared" si="3"/>
        <v/>
      </c>
    </row>
    <row r="44" spans="1:22" ht="19.899999999999999" customHeight="1">
      <c r="A44" s="230"/>
      <c r="B44" s="231"/>
      <c r="C44" s="232"/>
      <c r="D44" s="233"/>
      <c r="E44" s="234" t="str">
        <f ca="1">IFERROR(IF(A44="非課税・不課税取引計",SUMIFS($E$9:E43,$N$9:N43,"非・不")+P44,IF(A44="８％(軽減)対象計",SUMIFS($E$9:E43,$N$9:N43,"※")+P44,IF(AND(A44="小計",COUNTIF($A$9:A43,"小計")&lt;1),SUM($E$9:E43)+P44,IF(AND(A44="小計",COUNTIF($A$9:A43,"小計")&gt;=1),SUM(OFFSET($E$8,LARGE($V$9:V43,1)+1,0,LARGE($V$9:V44,1)-LARGE($V$9:V43,1)-1,1))+P44,IF(A44="８％対象計",SUMIFS($E$9:E43,$N$9:N43,"")+P44-SUMIFS($E$9:E43,$A$9:A43,"非課税・不課税取引計")-SUMIFS($E$9:E43,$A$9:A43,"小計")-SUMIFS($E$9:E43,$A$9:A43,"８％消費税計")-SUMIFS($E$9:E43,$A$9:A43,"８％対象計")-SUMIFS($E$9:E43,$A$9:A43,"８％(軽減)消費税計")-SUMIFS($E$9:E43,$A$9:A43,"８％(軽減)対象計"),IF(A44="８％(軽減)消費税計",ROUND(SUMIFS($E$9:E43,$A$9:A43,"８％(軽減)対象計")/COUNTIF($A$9:A43,"８％(軽減)対象計")*0.08,0)+P44,IF(A44="８％消費税計",ROUND(SUMIFS($E$9:E43,$A$9:A43,"８％対象計")/COUNTIF($A$9:A43,"８％対象計")*0.08,0)+P44,IF(AND(A44="値引き",C44="",D44=""),0+P44,IF(C44="","",IF(D44="","",ROUND(C44*D44,0)+P44)))))))))),"")</f>
        <v/>
      </c>
      <c r="F44" s="235"/>
      <c r="G44" s="236" t="str">
        <f ca="1">IFERROR(IF($A44="非課税・不課税取引計",SUMIFS(G$9:G43,$N$9:$N43,"非・不")+$Q44,IF(A44="８％(軽減)対象計",SUMIFS($G$9:G43,$N$9:N43,"※")+Q44,IF(AND(A44="小計",COUNTIF($A$9:A43,"小計")&lt;1),SUM($G$9:G43)+Q44,IF(AND(A44="小計",COUNTIF($A$9:A43,"小計")&gt;=1),SUM(OFFSET($G$8,LARGE($V$9:V43,1)+1,0,LARGE($V$9:V44,1)-LARGE($V$9:V43,1)-1,1))+Q44,IF($A44="８％対象計",SUMIFS(G$9:G43,$N$9:$N43,"")+$Q44-SUMIFS(G$9:G43,$A$9:$A43,"非課税・不課税取引計")-SUMIFS(G$9:G43,$A$9:$A43,"小計")-SUMIFS(G$9:G43,$A$9:$A43,"８％消費税計")-SUMIFS(G$9:G43,$A$9:$A43,"８％対象計")-SUMIFS($G$9:G43,$A$9:A43,"８％(軽減)消費税計")-SUMIFS($G$9:G43,$A$9:A43,"８％(軽減)対象計"),IF(A44="８％(軽減)消費税計",ROUND(SUMIFS($G$9:G43,$A$9:A43,"８％(軽減)対象計")/COUNTIF($A$9:A43,"８％(軽減)対象計")*0.08,0)+Q44,IF($A44="８％消費税計",ROUND(SUMIFS(G$9:G43,$A$9:$A43,"８％対象計")/COUNTIF($A$9:$A43,"８％対象計")*0.08,0)+$Q44,IF(A44="値引き",T44,IF($C44="","",IF($D44="","",ROUND(F44*$D44,0)+$Q44)))))))))),"")</f>
        <v/>
      </c>
      <c r="H44" s="237" t="str">
        <f t="shared" si="0"/>
        <v/>
      </c>
      <c r="I44" s="235"/>
      <c r="J44" s="238" t="str">
        <f ca="1">IFERROR(IF($A44="非課税・不課税取引計",SUMIFS(J$9:J43,$N$9:$N43,"非・不")+$R44,IF(A44="８％(軽減)対象計",SUMIFS($J$9:J43,$N$9:N43,"※")+R44,IF(AND(A44="小計",COUNTIF($A$9:A43,"小計")&lt;1),SUM($J$9:J43)+R44,IF(AND(A44="小計",COUNTIF($A$9:A43,"小計")&gt;=1),SUM(OFFSET($J$8,LARGE($V$9:V43,1)+1,0,LARGE($V$9:V44,1)-LARGE($V$9:V43,1)-1,1))+R44,IF($A44="８％対象計",SUMIFS(J$9:J43,$N$9:$N43,"")+$R44-SUMIFS(J$9:J43,$A$9:$A43,"非課税・不課税取引計")-SUMIFS(J$9:J43,$A$9:$A43,"小計")-SUMIFS(J$9:J43,$A$9:$A43,"８％消費税計")-SUMIFS(J$9:J43,$A$9:$A43,"８％対象計")-SUMIFS($J$9:J43,$A$9:A43,"８％(軽減)消費税計")-SUMIFS($J$9:J43,$A$9:A43,"８％(軽減)対象計"),IF(A44="８％(軽減)消費税計",ROUND(SUMIFS($J$9:J43,$A$9:A43,"８％(軽減)対象計")/COUNTIF($A$9:A43,"８％(軽減)対象計")*0.08,0)+R44,IF($A44="８％消費税計",ROUND(SUMIFS(J$9:J43,$A$9:$A43,"８％対象計")/COUNTIF($A$9:$A43,"８％対象計")*0.08,0)+$R44,IF(A44="値引き",U44,IF($C44="","",IF($D44="","",ROUND(I44*$D44,0)+$R44)))))))))),"")</f>
        <v/>
      </c>
      <c r="K44" s="239" t="str">
        <f t="shared" si="1"/>
        <v/>
      </c>
      <c r="L44" s="240" t="str">
        <f t="shared" si="2"/>
        <v/>
      </c>
      <c r="M44" s="234" t="str">
        <f ca="1">IFERROR(IF($A44="非課税・不課税取引計",SUMIFS(M$9:M43,$N$9:$N43,"非・不")+$S44,IF(A44="８％(軽減)対象計",SUMIFS($M$9:M43,$N$9:N43,"※")+S44,IF(AND(A44="小計",COUNTIF($A$9:A43,"小計")&lt;1),SUM($M$9:M43)+S44,IF(AND(A44="小計",COUNTIF($A$9:A43,"小計")&gt;=1),SUM(OFFSET($M$8,LARGE($V$9:V43,1)+1,0,LARGE($V$9:V44,1)-LARGE($V$9:V43,1)-1,1))+S44,IF($A44="８％対象計",SUMIFS(M$9:M43,$N$9:$N43,"")+$S44-SUMIFS(M$9:M43,$A$9:$A43,"非課税・不課税取引計")-SUMIFS(M$9:M43,$A$9:$A43,"小計")-SUMIFS(M$9:M43,$A$9:$A43,"８％消費税計")-SUMIFS(M$9:M43,$A$9:$A43,"８％対象計")-SUMIFS($M$9:M43,$A$9:A43,"８％(軽減)消費税計")-SUMIFS($M$9:M43,$A$9:A43,"８％(軽減)対象計"),IF(A44="８％(軽減)消費税計",ROUND(SUMIFS($M$9:M43,$A$9:A43,"８％(軽減)対象計")/COUNTIF($A$9:A43,"８％(軽減)対象計")*0.08,0)+S44,IF($A44="８％消費税計",ROUND(SUMIFS(M$9:M43,$A$9:$A43,"８％対象計")/COUNTIF($A$9:$A43,"８％対象計")*0.08,0)+$S44,IF(A44="値引き",E44-G44-J44+S44,IF($C44="","",IF($D44="","",E44-G44-J44+$S44)))))))))),"")</f>
        <v/>
      </c>
      <c r="N44" s="241"/>
      <c r="O44" s="242"/>
      <c r="P44" s="308"/>
      <c r="Q44" s="249"/>
      <c r="R44" s="249"/>
      <c r="S44" s="250"/>
      <c r="T44" s="264"/>
      <c r="U44" s="265"/>
      <c r="V44" s="214" t="str">
        <f t="shared" si="3"/>
        <v/>
      </c>
    </row>
    <row r="45" spans="1:22" ht="19.899999999999999" customHeight="1">
      <c r="A45" s="230"/>
      <c r="B45" s="231"/>
      <c r="C45" s="232"/>
      <c r="D45" s="233"/>
      <c r="E45" s="234" t="str">
        <f ca="1">IFERROR(IF(A45="非課税・不課税取引計",SUMIFS($E$9:E44,$N$9:N44,"非・不")+P45,IF(A45="８％(軽減)対象計",SUMIFS($E$9:E44,$N$9:N44,"※")+P45,IF(AND(A45="小計",COUNTIF($A$9:A44,"小計")&lt;1),SUM($E$9:E44)+P45,IF(AND(A45="小計",COUNTIF($A$9:A44,"小計")&gt;=1),SUM(OFFSET($E$8,LARGE($V$9:V44,1)+1,0,LARGE($V$9:V45,1)-LARGE($V$9:V44,1)-1,1))+P45,IF(A45="８％対象計",SUMIFS($E$9:E44,$N$9:N44,"")+P45-SUMIFS($E$9:E44,$A$9:A44,"非課税・不課税取引計")-SUMIFS($E$9:E44,$A$9:A44,"小計")-SUMIFS($E$9:E44,$A$9:A44,"８％消費税計")-SUMIFS($E$9:E44,$A$9:A44,"８％対象計")-SUMIFS($E$9:E44,$A$9:A44,"８％(軽減)消費税計")-SUMIFS($E$9:E44,$A$9:A44,"８％(軽減)対象計"),IF(A45="８％(軽減)消費税計",ROUND(SUMIFS($E$9:E44,$A$9:A44,"８％(軽減)対象計")/COUNTIF($A$9:A44,"８％(軽減)対象計")*0.08,0)+P45,IF(A45="８％消費税計",ROUND(SUMIFS($E$9:E44,$A$9:A44,"８％対象計")/COUNTIF($A$9:A44,"８％対象計")*0.08,0)+P45,IF(AND(A45="値引き",C45="",D45=""),0+P45,IF(C45="","",IF(D45="","",ROUND(C45*D45,0)+P45)))))))))),"")</f>
        <v/>
      </c>
      <c r="F45" s="235"/>
      <c r="G45" s="236" t="str">
        <f ca="1">IFERROR(IF($A45="非課税・不課税取引計",SUMIFS(G$9:G44,$N$9:$N44,"非・不")+$Q45,IF(A45="８％(軽減)対象計",SUMIFS($G$9:G44,$N$9:N44,"※")+Q45,IF(AND(A45="小計",COUNTIF($A$9:A44,"小計")&lt;1),SUM($G$9:G44)+Q45,IF(AND(A45="小計",COUNTIF($A$9:A44,"小計")&gt;=1),SUM(OFFSET($G$8,LARGE($V$9:V44,1)+1,0,LARGE($V$9:V45,1)-LARGE($V$9:V44,1)-1,1))+Q45,IF($A45="８％対象計",SUMIFS(G$9:G44,$N$9:$N44,"")+$Q45-SUMIFS(G$9:G44,$A$9:$A44,"非課税・不課税取引計")-SUMIFS(G$9:G44,$A$9:$A44,"小計")-SUMIFS(G$9:G44,$A$9:$A44,"８％消費税計")-SUMIFS(G$9:G44,$A$9:$A44,"８％対象計")-SUMIFS($G$9:G44,$A$9:A44,"８％(軽減)消費税計")-SUMIFS($G$9:G44,$A$9:A44,"８％(軽減)対象計"),IF(A45="８％(軽減)消費税計",ROUND(SUMIFS($G$9:G44,$A$9:A44,"８％(軽減)対象計")/COUNTIF($A$9:A44,"８％(軽減)対象計")*0.08,0)+Q45,IF($A45="８％消費税計",ROUND(SUMIFS(G$9:G44,$A$9:$A44,"８％対象計")/COUNTIF($A$9:$A44,"８％対象計")*0.08,0)+$Q45,IF(A45="値引き",T45,IF($C45="","",IF($D45="","",ROUND(F45*$D45,0)+$Q45)))))))))),"")</f>
        <v/>
      </c>
      <c r="H45" s="237" t="str">
        <f t="shared" si="0"/>
        <v/>
      </c>
      <c r="I45" s="235"/>
      <c r="J45" s="238" t="str">
        <f ca="1">IFERROR(IF($A45="非課税・不課税取引計",SUMIFS(J$9:J44,$N$9:$N44,"非・不")+$R45,IF(A45="８％(軽減)対象計",SUMIFS($J$9:J44,$N$9:N44,"※")+R45,IF(AND(A45="小計",COUNTIF($A$9:A44,"小計")&lt;1),SUM($J$9:J44)+R45,IF(AND(A45="小計",COUNTIF($A$9:A44,"小計")&gt;=1),SUM(OFFSET($J$8,LARGE($V$9:V44,1)+1,0,LARGE($V$9:V45,1)-LARGE($V$9:V44,1)-1,1))+R45,IF($A45="８％対象計",SUMIFS(J$9:J44,$N$9:$N44,"")+$R45-SUMIFS(J$9:J44,$A$9:$A44,"非課税・不課税取引計")-SUMIFS(J$9:J44,$A$9:$A44,"小計")-SUMIFS(J$9:J44,$A$9:$A44,"８％消費税計")-SUMIFS(J$9:J44,$A$9:$A44,"８％対象計")-SUMIFS($J$9:J44,$A$9:A44,"８％(軽減)消費税計")-SUMIFS($J$9:J44,$A$9:A44,"８％(軽減)対象計"),IF(A45="８％(軽減)消費税計",ROUND(SUMIFS($J$9:J44,$A$9:A44,"８％(軽減)対象計")/COUNTIF($A$9:A44,"８％(軽減)対象計")*0.08,0)+R45,IF($A45="８％消費税計",ROUND(SUMIFS(J$9:J44,$A$9:$A44,"８％対象計")/COUNTIF($A$9:$A44,"８％対象計")*0.08,0)+$R45,IF(A45="値引き",U45,IF($C45="","",IF($D45="","",ROUND(I45*$D45,0)+$R45)))))))))),"")</f>
        <v/>
      </c>
      <c r="K45" s="239" t="str">
        <f t="shared" si="1"/>
        <v/>
      </c>
      <c r="L45" s="240" t="str">
        <f t="shared" si="2"/>
        <v/>
      </c>
      <c r="M45" s="234" t="str">
        <f ca="1">IFERROR(IF($A45="非課税・不課税取引計",SUMIFS(M$9:M44,$N$9:$N44,"非・不")+$S45,IF(A45="８％(軽減)対象計",SUMIFS($M$9:M44,$N$9:N44,"※")+S45,IF(AND(A45="小計",COUNTIF($A$9:A44,"小計")&lt;1),SUM($M$9:M44)+S45,IF(AND(A45="小計",COUNTIF($A$9:A44,"小計")&gt;=1),SUM(OFFSET($M$8,LARGE($V$9:V44,1)+1,0,LARGE($V$9:V45,1)-LARGE($V$9:V44,1)-1,1))+S45,IF($A45="８％対象計",SUMIFS(M$9:M44,$N$9:$N44,"")+$S45-SUMIFS(M$9:M44,$A$9:$A44,"非課税・不課税取引計")-SUMIFS(M$9:M44,$A$9:$A44,"小計")-SUMIFS(M$9:M44,$A$9:$A44,"８％消費税計")-SUMIFS(M$9:M44,$A$9:$A44,"８％対象計")-SUMIFS($M$9:M44,$A$9:A44,"８％(軽減)消費税計")-SUMIFS($M$9:M44,$A$9:A44,"８％(軽減)対象計"),IF(A45="８％(軽減)消費税計",ROUND(SUMIFS($M$9:M44,$A$9:A44,"８％(軽減)対象計")/COUNTIF($A$9:A44,"８％(軽減)対象計")*0.08,0)+S45,IF($A45="８％消費税計",ROUND(SUMIFS(M$9:M44,$A$9:$A44,"８％対象計")/COUNTIF($A$9:$A44,"８％対象計")*0.08,0)+$S45,IF(A45="値引き",E45-G45-J45+S45,IF($C45="","",IF($D45="","",E45-G45-J45+$S45)))))))))),"")</f>
        <v/>
      </c>
      <c r="N45" s="241"/>
      <c r="O45" s="242"/>
      <c r="P45" s="308"/>
      <c r="Q45" s="249"/>
      <c r="R45" s="249"/>
      <c r="S45" s="250"/>
      <c r="T45" s="264"/>
      <c r="U45" s="265"/>
      <c r="V45" s="214" t="str">
        <f t="shared" si="3"/>
        <v/>
      </c>
    </row>
    <row r="46" spans="1:22" ht="19.899999999999999" customHeight="1">
      <c r="A46" s="230"/>
      <c r="B46" s="231"/>
      <c r="C46" s="232"/>
      <c r="D46" s="233"/>
      <c r="E46" s="234" t="str">
        <f ca="1">IFERROR(IF(A46="非課税・不課税取引計",SUMIFS($E$9:E45,$N$9:N45,"非・不")+P46,IF(A46="８％(軽減)対象計",SUMIFS($E$9:E45,$N$9:N45,"※")+P46,IF(AND(A46="小計",COUNTIF($A$9:A45,"小計")&lt;1),SUM($E$9:E45)+P46,IF(AND(A46="小計",COUNTIF($A$9:A45,"小計")&gt;=1),SUM(OFFSET($E$8,LARGE($V$9:V45,1)+1,0,LARGE($V$9:V46,1)-LARGE($V$9:V45,1)-1,1))+P46,IF(A46="８％対象計",SUMIFS($E$9:E45,$N$9:N45,"")+P46-SUMIFS($E$9:E45,$A$9:A45,"非課税・不課税取引計")-SUMIFS($E$9:E45,$A$9:A45,"小計")-SUMIFS($E$9:E45,$A$9:A45,"８％消費税計")-SUMIFS($E$9:E45,$A$9:A45,"８％対象計")-SUMIFS($E$9:E45,$A$9:A45,"８％(軽減)消費税計")-SUMIFS($E$9:E45,$A$9:A45,"８％(軽減)対象計"),IF(A46="８％(軽減)消費税計",ROUND(SUMIFS($E$9:E45,$A$9:A45,"８％(軽減)対象計")/COUNTIF($A$9:A45,"８％(軽減)対象計")*0.08,0)+P46,IF(A46="８％消費税計",ROUND(SUMIFS($E$9:E45,$A$9:A45,"８％対象計")/COUNTIF($A$9:A45,"８％対象計")*0.08,0)+P46,IF(AND(A46="値引き",C46="",D46=""),0+P46,IF(C46="","",IF(D46="","",ROUND(C46*D46,0)+P46)))))))))),"")</f>
        <v/>
      </c>
      <c r="F46" s="235"/>
      <c r="G46" s="236" t="str">
        <f ca="1">IFERROR(IF($A46="非課税・不課税取引計",SUMIFS(G$9:G45,$N$9:$N45,"非・不")+$Q46,IF(A46="８％(軽減)対象計",SUMIFS($G$9:G45,$N$9:N45,"※")+Q46,IF(AND(A46="小計",COUNTIF($A$9:A45,"小計")&lt;1),SUM($G$9:G45)+Q46,IF(AND(A46="小計",COUNTIF($A$9:A45,"小計")&gt;=1),SUM(OFFSET($G$8,LARGE($V$9:V45,1)+1,0,LARGE($V$9:V46,1)-LARGE($V$9:V45,1)-1,1))+Q46,IF($A46="８％対象計",SUMIFS(G$9:G45,$N$9:$N45,"")+$Q46-SUMIFS(G$9:G45,$A$9:$A45,"非課税・不課税取引計")-SUMIFS(G$9:G45,$A$9:$A45,"小計")-SUMIFS(G$9:G45,$A$9:$A45,"８％消費税計")-SUMIFS(G$9:G45,$A$9:$A45,"８％対象計")-SUMIFS($G$9:G45,$A$9:A45,"８％(軽減)消費税計")-SUMIFS($G$9:G45,$A$9:A45,"８％(軽減)対象計"),IF(A46="８％(軽減)消費税計",ROUND(SUMIFS($G$9:G45,$A$9:A45,"８％(軽減)対象計")/COUNTIF($A$9:A45,"８％(軽減)対象計")*0.08,0)+Q46,IF($A46="８％消費税計",ROUND(SUMIFS(G$9:G45,$A$9:$A45,"８％対象計")/COUNTIF($A$9:$A45,"８％対象計")*0.08,0)+$Q46,IF(A46="値引き",T46,IF($C46="","",IF($D46="","",ROUND(F46*$D46,0)+$Q46)))))))))),"")</f>
        <v/>
      </c>
      <c r="H46" s="237" t="str">
        <f t="shared" si="0"/>
        <v/>
      </c>
      <c r="I46" s="235"/>
      <c r="J46" s="238" t="str">
        <f ca="1">IFERROR(IF($A46="非課税・不課税取引計",SUMIFS(J$9:J45,$N$9:$N45,"非・不")+$R46,IF(A46="８％(軽減)対象計",SUMIFS($J$9:J45,$N$9:N45,"※")+R46,IF(AND(A46="小計",COUNTIF($A$9:A45,"小計")&lt;1),SUM($J$9:J45)+R46,IF(AND(A46="小計",COUNTIF($A$9:A45,"小計")&gt;=1),SUM(OFFSET($J$8,LARGE($V$9:V45,1)+1,0,LARGE($V$9:V46,1)-LARGE($V$9:V45,1)-1,1))+R46,IF($A46="８％対象計",SUMIFS(J$9:J45,$N$9:$N45,"")+$R46-SUMIFS(J$9:J45,$A$9:$A45,"非課税・不課税取引計")-SUMIFS(J$9:J45,$A$9:$A45,"小計")-SUMIFS(J$9:J45,$A$9:$A45,"８％消費税計")-SUMIFS(J$9:J45,$A$9:$A45,"８％対象計")-SUMIFS($J$9:J45,$A$9:A45,"８％(軽減)消費税計")-SUMIFS($J$9:J45,$A$9:A45,"８％(軽減)対象計"),IF(A46="８％(軽減)消費税計",ROUND(SUMIFS($J$9:J45,$A$9:A45,"８％(軽減)対象計")/COUNTIF($A$9:A45,"８％(軽減)対象計")*0.08,0)+R46,IF($A46="８％消費税計",ROUND(SUMIFS(J$9:J45,$A$9:$A45,"８％対象計")/COUNTIF($A$9:$A45,"８％対象計")*0.08,0)+$R46,IF(A46="値引き",U46,IF($C46="","",IF($D46="","",ROUND(I46*$D46,0)+$R46)))))))))),"")</f>
        <v/>
      </c>
      <c r="K46" s="239" t="str">
        <f t="shared" si="1"/>
        <v/>
      </c>
      <c r="L46" s="240" t="str">
        <f t="shared" si="2"/>
        <v/>
      </c>
      <c r="M46" s="234" t="str">
        <f ca="1">IFERROR(IF($A46="非課税・不課税取引計",SUMIFS(M$9:M45,$N$9:$N45,"非・不")+$S46,IF(A46="８％(軽減)対象計",SUMIFS($M$9:M45,$N$9:N45,"※")+S46,IF(AND(A46="小計",COUNTIF($A$9:A45,"小計")&lt;1),SUM($M$9:M45)+S46,IF(AND(A46="小計",COUNTIF($A$9:A45,"小計")&gt;=1),SUM(OFFSET($M$8,LARGE($V$9:V45,1)+1,0,LARGE($V$9:V46,1)-LARGE($V$9:V45,1)-1,1))+S46,IF($A46="８％対象計",SUMIFS(M$9:M45,$N$9:$N45,"")+$S46-SUMIFS(M$9:M45,$A$9:$A45,"非課税・不課税取引計")-SUMIFS(M$9:M45,$A$9:$A45,"小計")-SUMIFS(M$9:M45,$A$9:$A45,"８％消費税計")-SUMIFS(M$9:M45,$A$9:$A45,"８％対象計")-SUMIFS($M$9:M45,$A$9:A45,"８％(軽減)消費税計")-SUMIFS($M$9:M45,$A$9:A45,"８％(軽減)対象計"),IF(A46="８％(軽減)消費税計",ROUND(SUMIFS($M$9:M45,$A$9:A45,"８％(軽減)対象計")/COUNTIF($A$9:A45,"８％(軽減)対象計")*0.08,0)+S46,IF($A46="８％消費税計",ROUND(SUMIFS(M$9:M45,$A$9:$A45,"８％対象計")/COUNTIF($A$9:$A45,"８％対象計")*0.08,0)+$S46,IF(A46="値引き",E46-G46-J46+S46,IF($C46="","",IF($D46="","",E46-G46-J46+$S46)))))))))),"")</f>
        <v/>
      </c>
      <c r="N46" s="241"/>
      <c r="O46" s="242"/>
      <c r="P46" s="308"/>
      <c r="Q46" s="249"/>
      <c r="R46" s="249"/>
      <c r="S46" s="250"/>
      <c r="T46" s="264"/>
      <c r="U46" s="265"/>
      <c r="V46" s="214" t="str">
        <f t="shared" si="3"/>
        <v/>
      </c>
    </row>
    <row r="47" spans="1:22" ht="19.899999999999999" customHeight="1">
      <c r="A47" s="230"/>
      <c r="B47" s="231"/>
      <c r="C47" s="232"/>
      <c r="D47" s="233"/>
      <c r="E47" s="234" t="str">
        <f ca="1">IFERROR(IF(A47="非課税・不課税取引計",SUMIFS($E$9:E46,$N$9:N46,"非・不")+P47,IF(A47="８％(軽減)対象計",SUMIFS($E$9:E46,$N$9:N46,"※")+P47,IF(AND(A47="小計",COUNTIF($A$9:A46,"小計")&lt;1),SUM($E$9:E46)+P47,IF(AND(A47="小計",COUNTIF($A$9:A46,"小計")&gt;=1),SUM(OFFSET($E$8,LARGE($V$9:V46,1)+1,0,LARGE($V$9:V47,1)-LARGE($V$9:V46,1)-1,1))+P47,IF(A47="８％対象計",SUMIFS($E$9:E46,$N$9:N46,"")+P47-SUMIFS($E$9:E46,$A$9:A46,"非課税・不課税取引計")-SUMIFS($E$9:E46,$A$9:A46,"小計")-SUMIFS($E$9:E46,$A$9:A46,"８％消費税計")-SUMIFS($E$9:E46,$A$9:A46,"８％対象計")-SUMIFS($E$9:E46,$A$9:A46,"８％(軽減)消費税計")-SUMIFS($E$9:E46,$A$9:A46,"８％(軽減)対象計"),IF(A47="８％(軽減)消費税計",ROUND(SUMIFS($E$9:E46,$A$9:A46,"８％(軽減)対象計")/COUNTIF($A$9:A46,"８％(軽減)対象計")*0.08,0)+P47,IF(A47="８％消費税計",ROUND(SUMIFS($E$9:E46,$A$9:A46,"８％対象計")/COUNTIF($A$9:A46,"８％対象計")*0.08,0)+P47,IF(AND(A47="値引き",C47="",D47=""),0+P47,IF(C47="","",IF(D47="","",ROUND(C47*D47,0)+P47)))))))))),"")</f>
        <v/>
      </c>
      <c r="F47" s="235"/>
      <c r="G47" s="236" t="str">
        <f ca="1">IFERROR(IF($A47="非課税・不課税取引計",SUMIFS(G$9:G46,$N$9:$N46,"非・不")+$Q47,IF(A47="８％(軽減)対象計",SUMIFS($G$9:G46,$N$9:N46,"※")+Q47,IF(AND(A47="小計",COUNTIF($A$9:A46,"小計")&lt;1),SUM($G$9:G46)+Q47,IF(AND(A47="小計",COUNTIF($A$9:A46,"小計")&gt;=1),SUM(OFFSET($G$8,LARGE($V$9:V46,1)+1,0,LARGE($V$9:V47,1)-LARGE($V$9:V46,1)-1,1))+Q47,IF($A47="８％対象計",SUMIFS(G$9:G46,$N$9:$N46,"")+$Q47-SUMIFS(G$9:G46,$A$9:$A46,"非課税・不課税取引計")-SUMIFS(G$9:G46,$A$9:$A46,"小計")-SUMIFS(G$9:G46,$A$9:$A46,"８％消費税計")-SUMIFS(G$9:G46,$A$9:$A46,"８％対象計")-SUMIFS($G$9:G46,$A$9:A46,"８％(軽減)消費税計")-SUMIFS($G$9:G46,$A$9:A46,"８％(軽減)対象計"),IF(A47="８％(軽減)消費税計",ROUND(SUMIFS($G$9:G46,$A$9:A46,"８％(軽減)対象計")/COUNTIF($A$9:A46,"８％(軽減)対象計")*0.08,0)+Q47,IF($A47="８％消費税計",ROUND(SUMIFS(G$9:G46,$A$9:$A46,"８％対象計")/COUNTIF($A$9:$A46,"８％対象計")*0.08,0)+$Q47,IF(A47="値引き",T47,IF($C47="","",IF($D47="","",ROUND(F47*$D47,0)+$Q47)))))))))),"")</f>
        <v/>
      </c>
      <c r="H47" s="237" t="str">
        <f t="shared" si="0"/>
        <v/>
      </c>
      <c r="I47" s="235"/>
      <c r="J47" s="238" t="str">
        <f ca="1">IFERROR(IF($A47="非課税・不課税取引計",SUMIFS(J$9:J46,$N$9:$N46,"非・不")+$R47,IF(A47="８％(軽減)対象計",SUMIFS($J$9:J46,$N$9:N46,"※")+R47,IF(AND(A47="小計",COUNTIF($A$9:A46,"小計")&lt;1),SUM($J$9:J46)+R47,IF(AND(A47="小計",COUNTIF($A$9:A46,"小計")&gt;=1),SUM(OFFSET($J$8,LARGE($V$9:V46,1)+1,0,LARGE($V$9:V47,1)-LARGE($V$9:V46,1)-1,1))+R47,IF($A47="８％対象計",SUMIFS(J$9:J46,$N$9:$N46,"")+$R47-SUMIFS(J$9:J46,$A$9:$A46,"非課税・不課税取引計")-SUMIFS(J$9:J46,$A$9:$A46,"小計")-SUMIFS(J$9:J46,$A$9:$A46,"８％消費税計")-SUMIFS(J$9:J46,$A$9:$A46,"８％対象計")-SUMIFS($J$9:J46,$A$9:A46,"８％(軽減)消費税計")-SUMIFS($J$9:J46,$A$9:A46,"８％(軽減)対象計"),IF(A47="８％(軽減)消費税計",ROUND(SUMIFS($J$9:J46,$A$9:A46,"８％(軽減)対象計")/COUNTIF($A$9:A46,"８％(軽減)対象計")*0.08,0)+R47,IF($A47="８％消費税計",ROUND(SUMIFS(J$9:J46,$A$9:$A46,"８％対象計")/COUNTIF($A$9:$A46,"８％対象計")*0.08,0)+$R47,IF(A47="値引き",U47,IF($C47="","",IF($D47="","",ROUND(I47*$D47,0)+$R47)))))))))),"")</f>
        <v/>
      </c>
      <c r="K47" s="239" t="str">
        <f t="shared" si="1"/>
        <v/>
      </c>
      <c r="L47" s="240" t="str">
        <f t="shared" si="2"/>
        <v/>
      </c>
      <c r="M47" s="234" t="str">
        <f ca="1">IFERROR(IF($A47="非課税・不課税取引計",SUMIFS(M$9:M46,$N$9:$N46,"非・不")+$S47,IF(A47="８％(軽減)対象計",SUMIFS($M$9:M46,$N$9:N46,"※")+S47,IF(AND(A47="小計",COUNTIF($A$9:A46,"小計")&lt;1),SUM($M$9:M46)+S47,IF(AND(A47="小計",COUNTIF($A$9:A46,"小計")&gt;=1),SUM(OFFSET($M$8,LARGE($V$9:V46,1)+1,0,LARGE($V$9:V47,1)-LARGE($V$9:V46,1)-1,1))+S47,IF($A47="８％対象計",SUMIFS(M$9:M46,$N$9:$N46,"")+$S47-SUMIFS(M$9:M46,$A$9:$A46,"非課税・不課税取引計")-SUMIFS(M$9:M46,$A$9:$A46,"小計")-SUMIFS(M$9:M46,$A$9:$A46,"８％消費税計")-SUMIFS(M$9:M46,$A$9:$A46,"８％対象計")-SUMIFS($M$9:M46,$A$9:A46,"８％(軽減)消費税計")-SUMIFS($M$9:M46,$A$9:A46,"８％(軽減)対象計"),IF(A47="８％(軽減)消費税計",ROUND(SUMIFS($M$9:M46,$A$9:A46,"８％(軽減)対象計")/COUNTIF($A$9:A46,"８％(軽減)対象計")*0.08,0)+S47,IF($A47="８％消費税計",ROUND(SUMIFS(M$9:M46,$A$9:$A46,"８％対象計")/COUNTIF($A$9:$A46,"８％対象計")*0.08,0)+$S47,IF(A47="値引き",E47-G47-J47+S47,IF($C47="","",IF($D47="","",E47-G47-J47+$S47)))))))))),"")</f>
        <v/>
      </c>
      <c r="N47" s="241"/>
      <c r="O47" s="242"/>
      <c r="P47" s="308"/>
      <c r="Q47" s="249"/>
      <c r="R47" s="249"/>
      <c r="S47" s="250"/>
      <c r="T47" s="264"/>
      <c r="U47" s="265"/>
      <c r="V47" s="214" t="str">
        <f t="shared" si="3"/>
        <v/>
      </c>
    </row>
    <row r="48" spans="1:22" ht="19.899999999999999" customHeight="1">
      <c r="A48" s="230"/>
      <c r="B48" s="231"/>
      <c r="C48" s="232"/>
      <c r="D48" s="233"/>
      <c r="E48" s="234" t="str">
        <f ca="1">IFERROR(IF(A48="非課税・不課税取引計",SUMIFS($E$9:E47,$N$9:N47,"非・不")+P48,IF(A48="８％(軽減)対象計",SUMIFS($E$9:E47,$N$9:N47,"※")+P48,IF(AND(A48="小計",COUNTIF($A$9:A47,"小計")&lt;1),SUM($E$9:E47)+P48,IF(AND(A48="小計",COUNTIF($A$9:A47,"小計")&gt;=1),SUM(OFFSET($E$8,LARGE($V$9:V47,1)+1,0,LARGE($V$9:V48,1)-LARGE($V$9:V47,1)-1,1))+P48,IF(A48="８％対象計",SUMIFS($E$9:E47,$N$9:N47,"")+P48-SUMIFS($E$9:E47,$A$9:A47,"非課税・不課税取引計")-SUMIFS($E$9:E47,$A$9:A47,"小計")-SUMIFS($E$9:E47,$A$9:A47,"８％消費税計")-SUMIFS($E$9:E47,$A$9:A47,"８％対象計")-SUMIFS($E$9:E47,$A$9:A47,"８％(軽減)消費税計")-SUMIFS($E$9:E47,$A$9:A47,"８％(軽減)対象計"),IF(A48="８％(軽減)消費税計",ROUND(SUMIFS($E$9:E47,$A$9:A47,"８％(軽減)対象計")/COUNTIF($A$9:A47,"８％(軽減)対象計")*0.08,0)+P48,IF(A48="８％消費税計",ROUND(SUMIFS($E$9:E47,$A$9:A47,"８％対象計")/COUNTIF($A$9:A47,"８％対象計")*0.08,0)+P48,IF(AND(A48="値引き",C48="",D48=""),0+P48,IF(C48="","",IF(D48="","",ROUND(C48*D48,0)+P48)))))))))),"")</f>
        <v/>
      </c>
      <c r="F48" s="235"/>
      <c r="G48" s="236" t="str">
        <f ca="1">IFERROR(IF($A48="非課税・不課税取引計",SUMIFS(G$9:G47,$N$9:$N47,"非・不")+$Q48,IF(A48="８％(軽減)対象計",SUMIFS($G$9:G47,$N$9:N47,"※")+Q48,IF(AND(A48="小計",COUNTIF($A$9:A47,"小計")&lt;1),SUM($G$9:G47)+Q48,IF(AND(A48="小計",COUNTIF($A$9:A47,"小計")&gt;=1),SUM(OFFSET($G$8,LARGE($V$9:V47,1)+1,0,LARGE($V$9:V48,1)-LARGE($V$9:V47,1)-1,1))+Q48,IF($A48="８％対象計",SUMIFS(G$9:G47,$N$9:$N47,"")+$Q48-SUMIFS(G$9:G47,$A$9:$A47,"非課税・不課税取引計")-SUMIFS(G$9:G47,$A$9:$A47,"小計")-SUMIFS(G$9:G47,$A$9:$A47,"８％消費税計")-SUMIFS(G$9:G47,$A$9:$A47,"８％対象計")-SUMIFS($G$9:G47,$A$9:A47,"８％(軽減)消費税計")-SUMIFS($G$9:G47,$A$9:A47,"８％(軽減)対象計"),IF(A48="８％(軽減)消費税計",ROUND(SUMIFS($G$9:G47,$A$9:A47,"８％(軽減)対象計")/COUNTIF($A$9:A47,"８％(軽減)対象計")*0.08,0)+Q48,IF($A48="８％消費税計",ROUND(SUMIFS(G$9:G47,$A$9:$A47,"８％対象計")/COUNTIF($A$9:$A47,"８％対象計")*0.08,0)+$Q48,IF(A48="値引き",T48,IF($C48="","",IF($D48="","",ROUND(F48*$D48,0)+$Q48)))))))))),"")</f>
        <v/>
      </c>
      <c r="H48" s="237" t="str">
        <f t="shared" si="0"/>
        <v/>
      </c>
      <c r="I48" s="235"/>
      <c r="J48" s="238" t="str">
        <f ca="1">IFERROR(IF($A48="非課税・不課税取引計",SUMIFS(J$9:J47,$N$9:$N47,"非・不")+$R48,IF(A48="８％(軽減)対象計",SUMIFS($J$9:J47,$N$9:N47,"※")+R48,IF(AND(A48="小計",COUNTIF($A$9:A47,"小計")&lt;1),SUM($J$9:J47)+R48,IF(AND(A48="小計",COUNTIF($A$9:A47,"小計")&gt;=1),SUM(OFFSET($J$8,LARGE($V$9:V47,1)+1,0,LARGE($V$9:V48,1)-LARGE($V$9:V47,1)-1,1))+R48,IF($A48="８％対象計",SUMIFS(J$9:J47,$N$9:$N47,"")+$R48-SUMIFS(J$9:J47,$A$9:$A47,"非課税・不課税取引計")-SUMIFS(J$9:J47,$A$9:$A47,"小計")-SUMIFS(J$9:J47,$A$9:$A47,"８％消費税計")-SUMIFS(J$9:J47,$A$9:$A47,"８％対象計")-SUMIFS($J$9:J47,$A$9:A47,"８％(軽減)消費税計")-SUMIFS($J$9:J47,$A$9:A47,"８％(軽減)対象計"),IF(A48="８％(軽減)消費税計",ROUND(SUMIFS($J$9:J47,$A$9:A47,"８％(軽減)対象計")/COUNTIF($A$9:A47,"８％(軽減)対象計")*0.08,0)+R48,IF($A48="８％消費税計",ROUND(SUMIFS(J$9:J47,$A$9:$A47,"８％対象計")/COUNTIF($A$9:$A47,"８％対象計")*0.08,0)+$R48,IF(A48="値引き",U48,IF($C48="","",IF($D48="","",ROUND(I48*$D48,0)+$R48)))))))))),"")</f>
        <v/>
      </c>
      <c r="K48" s="239" t="str">
        <f t="shared" si="1"/>
        <v/>
      </c>
      <c r="L48" s="240" t="str">
        <f t="shared" si="2"/>
        <v/>
      </c>
      <c r="M48" s="234" t="str">
        <f ca="1">IFERROR(IF($A48="非課税・不課税取引計",SUMIFS(M$9:M47,$N$9:$N47,"非・不")+$S48,IF(A48="８％(軽減)対象計",SUMIFS($M$9:M47,$N$9:N47,"※")+S48,IF(AND(A48="小計",COUNTIF($A$9:A47,"小計")&lt;1),SUM($M$9:M47)+S48,IF(AND(A48="小計",COUNTIF($A$9:A47,"小計")&gt;=1),SUM(OFFSET($M$8,LARGE($V$9:V47,1)+1,0,LARGE($V$9:V48,1)-LARGE($V$9:V47,1)-1,1))+S48,IF($A48="８％対象計",SUMIFS(M$9:M47,$N$9:$N47,"")+$S48-SUMIFS(M$9:M47,$A$9:$A47,"非課税・不課税取引計")-SUMIFS(M$9:M47,$A$9:$A47,"小計")-SUMIFS(M$9:M47,$A$9:$A47,"８％消費税計")-SUMIFS(M$9:M47,$A$9:$A47,"８％対象計")-SUMIFS($M$9:M47,$A$9:A47,"８％(軽減)消費税計")-SUMIFS($M$9:M47,$A$9:A47,"８％(軽減)対象計"),IF(A48="８％(軽減)消費税計",ROUND(SUMIFS($M$9:M47,$A$9:A47,"８％(軽減)対象計")/COUNTIF($A$9:A47,"８％(軽減)対象計")*0.08,0)+S48,IF($A48="８％消費税計",ROUND(SUMIFS(M$9:M47,$A$9:$A47,"８％対象計")/COUNTIF($A$9:$A47,"８％対象計")*0.08,0)+$S48,IF(A48="値引き",E48-G48-J48+S48,IF($C48="","",IF($D48="","",E48-G48-J48+$S48)))))))))),"")</f>
        <v/>
      </c>
      <c r="N48" s="241"/>
      <c r="O48" s="242"/>
      <c r="P48" s="308"/>
      <c r="Q48" s="249"/>
      <c r="R48" s="249"/>
      <c r="S48" s="250"/>
      <c r="T48" s="264"/>
      <c r="U48" s="265"/>
      <c r="V48" s="214" t="str">
        <f t="shared" si="3"/>
        <v/>
      </c>
    </row>
    <row r="49" spans="1:22" ht="19.899999999999999" customHeight="1">
      <c r="A49" s="230"/>
      <c r="B49" s="231"/>
      <c r="C49" s="232"/>
      <c r="D49" s="233"/>
      <c r="E49" s="234" t="str">
        <f ca="1">IFERROR(IF(A49="非課税・不課税取引計",SUMIFS($E$9:E48,$N$9:N48,"非・不")+P49,IF(A49="８％(軽減)対象計",SUMIFS($E$9:E48,$N$9:N48,"※")+P49,IF(AND(A49="小計",COUNTIF($A$9:A48,"小計")&lt;1),SUM($E$9:E48)+P49,IF(AND(A49="小計",COUNTIF($A$9:A48,"小計")&gt;=1),SUM(OFFSET($E$8,LARGE($V$9:V48,1)+1,0,LARGE($V$9:V49,1)-LARGE($V$9:V48,1)-1,1))+P49,IF(A49="８％対象計",SUMIFS($E$9:E48,$N$9:N48,"")+P49-SUMIFS($E$9:E48,$A$9:A48,"非課税・不課税取引計")-SUMIFS($E$9:E48,$A$9:A48,"小計")-SUMIFS($E$9:E48,$A$9:A48,"８％消費税計")-SUMIFS($E$9:E48,$A$9:A48,"８％対象計")-SUMIFS($E$9:E48,$A$9:A48,"８％(軽減)消費税計")-SUMIFS($E$9:E48,$A$9:A48,"８％(軽減)対象計"),IF(A49="８％(軽減)消費税計",ROUND(SUMIFS($E$9:E48,$A$9:A48,"８％(軽減)対象計")/COUNTIF($A$9:A48,"８％(軽減)対象計")*0.08,0)+P49,IF(A49="８％消費税計",ROUND(SUMIFS($E$9:E48,$A$9:A48,"８％対象計")/COUNTIF($A$9:A48,"８％対象計")*0.08,0)+P49,IF(AND(A49="値引き",C49="",D49=""),0+P49,IF(C49="","",IF(D49="","",ROUND(C49*D49,0)+P49)))))))))),"")</f>
        <v/>
      </c>
      <c r="F49" s="235"/>
      <c r="G49" s="236" t="str">
        <f ca="1">IFERROR(IF($A49="非課税・不課税取引計",SUMIFS(G$9:G48,$N$9:$N48,"非・不")+$Q49,IF(A49="８％(軽減)対象計",SUMIFS($G$9:G48,$N$9:N48,"※")+Q49,IF(AND(A49="小計",COUNTIF($A$9:A48,"小計")&lt;1),SUM($G$9:G48)+Q49,IF(AND(A49="小計",COUNTIF($A$9:A48,"小計")&gt;=1),SUM(OFFSET($G$8,LARGE($V$9:V48,1)+1,0,LARGE($V$9:V49,1)-LARGE($V$9:V48,1)-1,1))+Q49,IF($A49="８％対象計",SUMIFS(G$9:G48,$N$9:$N48,"")+$Q49-SUMIFS(G$9:G48,$A$9:$A48,"非課税・不課税取引計")-SUMIFS(G$9:G48,$A$9:$A48,"小計")-SUMIFS(G$9:G48,$A$9:$A48,"８％消費税計")-SUMIFS(G$9:G48,$A$9:$A48,"８％対象計")-SUMIFS($G$9:G48,$A$9:A48,"８％(軽減)消費税計")-SUMIFS($G$9:G48,$A$9:A48,"８％(軽減)対象計"),IF(A49="８％(軽減)消費税計",ROUND(SUMIFS($G$9:G48,$A$9:A48,"８％(軽減)対象計")/COUNTIF($A$9:A48,"８％(軽減)対象計")*0.08,0)+Q49,IF($A49="８％消費税計",ROUND(SUMIFS(G$9:G48,$A$9:$A48,"８％対象計")/COUNTIF($A$9:$A48,"８％対象計")*0.08,0)+$Q49,IF(A49="値引き",T49,IF($C49="","",IF($D49="","",ROUND(F49*$D49,0)+$Q49)))))))))),"")</f>
        <v/>
      </c>
      <c r="H49" s="237" t="str">
        <f t="shared" si="0"/>
        <v/>
      </c>
      <c r="I49" s="235"/>
      <c r="J49" s="238" t="str">
        <f ca="1">IFERROR(IF($A49="非課税・不課税取引計",SUMIFS(J$9:J48,$N$9:$N48,"非・不")+$R49,IF(A49="８％(軽減)対象計",SUMIFS($J$9:J48,$N$9:N48,"※")+R49,IF(AND(A49="小計",COUNTIF($A$9:A48,"小計")&lt;1),SUM($J$9:J48)+R49,IF(AND(A49="小計",COUNTIF($A$9:A48,"小計")&gt;=1),SUM(OFFSET($J$8,LARGE($V$9:V48,1)+1,0,LARGE($V$9:V49,1)-LARGE($V$9:V48,1)-1,1))+R49,IF($A49="８％対象計",SUMIFS(J$9:J48,$N$9:$N48,"")+$R49-SUMIFS(J$9:J48,$A$9:$A48,"非課税・不課税取引計")-SUMIFS(J$9:J48,$A$9:$A48,"小計")-SUMIFS(J$9:J48,$A$9:$A48,"８％消費税計")-SUMIFS(J$9:J48,$A$9:$A48,"８％対象計")-SUMIFS($J$9:J48,$A$9:A48,"８％(軽減)消費税計")-SUMIFS($J$9:J48,$A$9:A48,"８％(軽減)対象計"),IF(A49="８％(軽減)消費税計",ROUND(SUMIFS($J$9:J48,$A$9:A48,"８％(軽減)対象計")/COUNTIF($A$9:A48,"８％(軽減)対象計")*0.08,0)+R49,IF($A49="８％消費税計",ROUND(SUMIFS(J$9:J48,$A$9:$A48,"８％対象計")/COUNTIF($A$9:$A48,"８％対象計")*0.08,0)+$R49,IF(A49="値引き",U49,IF($C49="","",IF($D49="","",ROUND(I49*$D49,0)+$R49)))))))))),"")</f>
        <v/>
      </c>
      <c r="K49" s="239" t="str">
        <f t="shared" si="1"/>
        <v/>
      </c>
      <c r="L49" s="240" t="str">
        <f t="shared" si="2"/>
        <v/>
      </c>
      <c r="M49" s="234" t="str">
        <f ca="1">IFERROR(IF($A49="非課税・不課税取引計",SUMIFS(M$9:M48,$N$9:$N48,"非・不")+$S49,IF(A49="８％(軽減)対象計",SUMIFS($M$9:M48,$N$9:N48,"※")+S49,IF(AND(A49="小計",COUNTIF($A$9:A48,"小計")&lt;1),SUM($M$9:M48)+S49,IF(AND(A49="小計",COUNTIF($A$9:A48,"小計")&gt;=1),SUM(OFFSET($M$8,LARGE($V$9:V48,1)+1,0,LARGE($V$9:V49,1)-LARGE($V$9:V48,1)-1,1))+S49,IF($A49="８％対象計",SUMIFS(M$9:M48,$N$9:$N48,"")+$S49-SUMIFS(M$9:M48,$A$9:$A48,"非課税・不課税取引計")-SUMIFS(M$9:M48,$A$9:$A48,"小計")-SUMIFS(M$9:M48,$A$9:$A48,"８％消費税計")-SUMIFS(M$9:M48,$A$9:$A48,"８％対象計")-SUMIFS($M$9:M48,$A$9:A48,"８％(軽減)消費税計")-SUMIFS($M$9:M48,$A$9:A48,"８％(軽減)対象計"),IF(A49="８％(軽減)消費税計",ROUND(SUMIFS($M$9:M48,$A$9:A48,"８％(軽減)対象計")/COUNTIF($A$9:A48,"８％(軽減)対象計")*0.08,0)+S49,IF($A49="８％消費税計",ROUND(SUMIFS(M$9:M48,$A$9:$A48,"８％対象計")/COUNTIF($A$9:$A48,"８％対象計")*0.08,0)+$S49,IF(A49="値引き",E49-G49-J49+S49,IF($C49="","",IF($D49="","",E49-G49-J49+$S49)))))))))),"")</f>
        <v/>
      </c>
      <c r="N49" s="241"/>
      <c r="O49" s="242"/>
      <c r="P49" s="308"/>
      <c r="Q49" s="249"/>
      <c r="R49" s="249"/>
      <c r="S49" s="250"/>
      <c r="T49" s="264"/>
      <c r="U49" s="265"/>
      <c r="V49" s="214" t="str">
        <f t="shared" si="3"/>
        <v/>
      </c>
    </row>
    <row r="50" spans="1:22" ht="19.899999999999999" customHeight="1">
      <c r="A50" s="230"/>
      <c r="B50" s="231"/>
      <c r="C50" s="232"/>
      <c r="D50" s="233"/>
      <c r="E50" s="234" t="str">
        <f ca="1">IFERROR(IF(A50="非課税・不課税取引計",SUMIFS($E$9:E49,$N$9:N49,"非・不")+P50,IF(A50="８％(軽減)対象計",SUMIFS($E$9:E49,$N$9:N49,"※")+P50,IF(AND(A50="小計",COUNTIF($A$9:A49,"小計")&lt;1),SUM($E$9:E49)+P50,IF(AND(A50="小計",COUNTIF($A$9:A49,"小計")&gt;=1),SUM(OFFSET($E$8,LARGE($V$9:V49,1)+1,0,LARGE($V$9:V50,1)-LARGE($V$9:V49,1)-1,1))+P50,IF(A50="８％対象計",SUMIFS($E$9:E49,$N$9:N49,"")+P50-SUMIFS($E$9:E49,$A$9:A49,"非課税・不課税取引計")-SUMIFS($E$9:E49,$A$9:A49,"小計")-SUMIFS($E$9:E49,$A$9:A49,"８％消費税計")-SUMIFS($E$9:E49,$A$9:A49,"８％対象計")-SUMIFS($E$9:E49,$A$9:A49,"８％(軽減)消費税計")-SUMIFS($E$9:E49,$A$9:A49,"８％(軽減)対象計"),IF(A50="８％(軽減)消費税計",ROUND(SUMIFS($E$9:E49,$A$9:A49,"８％(軽減)対象計")/COUNTIF($A$9:A49,"８％(軽減)対象計")*0.08,0)+P50,IF(A50="８％消費税計",ROUND(SUMIFS($E$9:E49,$A$9:A49,"８％対象計")/COUNTIF($A$9:A49,"８％対象計")*0.08,0)+P50,IF(AND(A50="値引き",C50="",D50=""),0+P50,IF(C50="","",IF(D50="","",ROUND(C50*D50,0)+P50)))))))))),"")</f>
        <v/>
      </c>
      <c r="F50" s="235"/>
      <c r="G50" s="236" t="str">
        <f ca="1">IFERROR(IF($A50="非課税・不課税取引計",SUMIFS(G$9:G49,$N$9:$N49,"非・不")+$Q50,IF(A50="８％(軽減)対象計",SUMIFS($G$9:G49,$N$9:N49,"※")+Q50,IF(AND(A50="小計",COUNTIF($A$9:A49,"小計")&lt;1),SUM($G$9:G49)+Q50,IF(AND(A50="小計",COUNTIF($A$9:A49,"小計")&gt;=1),SUM(OFFSET($G$8,LARGE($V$9:V49,1)+1,0,LARGE($V$9:V50,1)-LARGE($V$9:V49,1)-1,1))+Q50,IF($A50="８％対象計",SUMIFS(G$9:G49,$N$9:$N49,"")+$Q50-SUMIFS(G$9:G49,$A$9:$A49,"非課税・不課税取引計")-SUMIFS(G$9:G49,$A$9:$A49,"小計")-SUMIFS(G$9:G49,$A$9:$A49,"８％消費税計")-SUMIFS(G$9:G49,$A$9:$A49,"８％対象計")-SUMIFS($G$9:G49,$A$9:A49,"８％(軽減)消費税計")-SUMIFS($G$9:G49,$A$9:A49,"８％(軽減)対象計"),IF(A50="８％(軽減)消費税計",ROUND(SUMIFS($G$9:G49,$A$9:A49,"８％(軽減)対象計")/COUNTIF($A$9:A49,"８％(軽減)対象計")*0.08,0)+Q50,IF($A50="８％消費税計",ROUND(SUMIFS(G$9:G49,$A$9:$A49,"８％対象計")/COUNTIF($A$9:$A49,"８％対象計")*0.08,0)+$Q50,IF(A50="値引き",T50,IF($C50="","",IF($D50="","",ROUND(F50*$D50,0)+$Q50)))))))))),"")</f>
        <v/>
      </c>
      <c r="H50" s="237" t="str">
        <f t="shared" si="0"/>
        <v/>
      </c>
      <c r="I50" s="235"/>
      <c r="J50" s="238" t="str">
        <f ca="1">IFERROR(IF($A50="非課税・不課税取引計",SUMIFS(J$9:J49,$N$9:$N49,"非・不")+$R50,IF(A50="８％(軽減)対象計",SUMIFS($J$9:J49,$N$9:N49,"※")+R50,IF(AND(A50="小計",COUNTIF($A$9:A49,"小計")&lt;1),SUM($J$9:J49)+R50,IF(AND(A50="小計",COUNTIF($A$9:A49,"小計")&gt;=1),SUM(OFFSET($J$8,LARGE($V$9:V49,1)+1,0,LARGE($V$9:V50,1)-LARGE($V$9:V49,1)-1,1))+R50,IF($A50="８％対象計",SUMIFS(J$9:J49,$N$9:$N49,"")+$R50-SUMIFS(J$9:J49,$A$9:$A49,"非課税・不課税取引計")-SUMIFS(J$9:J49,$A$9:$A49,"小計")-SUMIFS(J$9:J49,$A$9:$A49,"８％消費税計")-SUMIFS(J$9:J49,$A$9:$A49,"８％対象計")-SUMIFS($J$9:J49,$A$9:A49,"８％(軽減)消費税計")-SUMIFS($J$9:J49,$A$9:A49,"８％(軽減)対象計"),IF(A50="８％(軽減)消費税計",ROUND(SUMIFS($J$9:J49,$A$9:A49,"８％(軽減)対象計")/COUNTIF($A$9:A49,"８％(軽減)対象計")*0.08,0)+R50,IF($A50="８％消費税計",ROUND(SUMIFS(J$9:J49,$A$9:$A49,"８％対象計")/COUNTIF($A$9:$A49,"８％対象計")*0.08,0)+$R50,IF(A50="値引き",U50,IF($C50="","",IF($D50="","",ROUND(I50*$D50,0)+$R50)))))))))),"")</f>
        <v/>
      </c>
      <c r="K50" s="239" t="str">
        <f t="shared" si="1"/>
        <v/>
      </c>
      <c r="L50" s="240" t="str">
        <f t="shared" si="2"/>
        <v/>
      </c>
      <c r="M50" s="234" t="str">
        <f ca="1">IFERROR(IF($A50="非課税・不課税取引計",SUMIFS(M$9:M49,$N$9:$N49,"非・不")+$S50,IF(A50="８％(軽減)対象計",SUMIFS($M$9:M49,$N$9:N49,"※")+S50,IF(AND(A50="小計",COUNTIF($A$9:A49,"小計")&lt;1),SUM($M$9:M49)+S50,IF(AND(A50="小計",COUNTIF($A$9:A49,"小計")&gt;=1),SUM(OFFSET($M$8,LARGE($V$9:V49,1)+1,0,LARGE($V$9:V50,1)-LARGE($V$9:V49,1)-1,1))+S50,IF($A50="８％対象計",SUMIFS(M$9:M49,$N$9:$N49,"")+$S50-SUMIFS(M$9:M49,$A$9:$A49,"非課税・不課税取引計")-SUMIFS(M$9:M49,$A$9:$A49,"小計")-SUMIFS(M$9:M49,$A$9:$A49,"８％消費税計")-SUMIFS(M$9:M49,$A$9:$A49,"８％対象計")-SUMIFS($M$9:M49,$A$9:A49,"８％(軽減)消費税計")-SUMIFS($M$9:M49,$A$9:A49,"８％(軽減)対象計"),IF(A50="８％(軽減)消費税計",ROUND(SUMIFS($M$9:M49,$A$9:A49,"８％(軽減)対象計")/COUNTIF($A$9:A49,"８％(軽減)対象計")*0.08,0)+S50,IF($A50="８％消費税計",ROUND(SUMIFS(M$9:M49,$A$9:$A49,"８％対象計")/COUNTIF($A$9:$A49,"８％対象計")*0.08,0)+$S50,IF(A50="値引き",E50-G50-J50+S50,IF($C50="","",IF($D50="","",E50-G50-J50+$S50)))))))))),"")</f>
        <v/>
      </c>
      <c r="N50" s="241"/>
      <c r="O50" s="242"/>
      <c r="P50" s="308"/>
      <c r="Q50" s="249"/>
      <c r="R50" s="249"/>
      <c r="S50" s="250"/>
      <c r="T50" s="264"/>
      <c r="U50" s="265"/>
      <c r="V50" s="214" t="str">
        <f t="shared" si="3"/>
        <v/>
      </c>
    </row>
    <row r="51" spans="1:22" ht="19.899999999999999" customHeight="1">
      <c r="A51" s="230"/>
      <c r="B51" s="231"/>
      <c r="C51" s="232"/>
      <c r="D51" s="233"/>
      <c r="E51" s="234" t="str">
        <f ca="1">IFERROR(IF(A51="非課税・不課税取引計",SUMIFS($E$9:E50,$N$9:N50,"非・不")+P51,IF(A51="８％(軽減)対象計",SUMIFS($E$9:E50,$N$9:N50,"※")+P51,IF(AND(A51="小計",COUNTIF($A$9:A50,"小計")&lt;1),SUM($E$9:E50)+P51,IF(AND(A51="小計",COUNTIF($A$9:A50,"小計")&gt;=1),SUM(OFFSET($E$8,LARGE($V$9:V50,1)+1,0,LARGE($V$9:V51,1)-LARGE($V$9:V50,1)-1,1))+P51,IF(A51="８％対象計",SUMIFS($E$9:E50,$N$9:N50,"")+P51-SUMIFS($E$9:E50,$A$9:A50,"非課税・不課税取引計")-SUMIFS($E$9:E50,$A$9:A50,"小計")-SUMIFS($E$9:E50,$A$9:A50,"８％消費税計")-SUMIFS($E$9:E50,$A$9:A50,"８％対象計")-SUMIFS($E$9:E50,$A$9:A50,"８％(軽減)消費税計")-SUMIFS($E$9:E50,$A$9:A50,"８％(軽減)対象計"),IF(A51="８％(軽減)消費税計",ROUND(SUMIFS($E$9:E50,$A$9:A50,"８％(軽減)対象計")/COUNTIF($A$9:A50,"８％(軽減)対象計")*0.08,0)+P51,IF(A51="８％消費税計",ROUND(SUMIFS($E$9:E50,$A$9:A50,"８％対象計")/COUNTIF($A$9:A50,"８％対象計")*0.08,0)+P51,IF(AND(A51="値引き",C51="",D51=""),0+P51,IF(C51="","",IF(D51="","",ROUND(C51*D51,0)+P51)))))))))),"")</f>
        <v/>
      </c>
      <c r="F51" s="235"/>
      <c r="G51" s="236" t="str">
        <f ca="1">IFERROR(IF($A51="非課税・不課税取引計",SUMIFS(G$9:G50,$N$9:$N50,"非・不")+$Q51,IF(A51="８％(軽減)対象計",SUMIFS($G$9:G50,$N$9:N50,"※")+Q51,IF(AND(A51="小計",COUNTIF($A$9:A50,"小計")&lt;1),SUM($G$9:G50)+Q51,IF(AND(A51="小計",COUNTIF($A$9:A50,"小計")&gt;=1),SUM(OFFSET($G$8,LARGE($V$9:V50,1)+1,0,LARGE($V$9:V51,1)-LARGE($V$9:V50,1)-1,1))+Q51,IF($A51="８％対象計",SUMIFS(G$9:G50,$N$9:$N50,"")+$Q51-SUMIFS(G$9:G50,$A$9:$A50,"非課税・不課税取引計")-SUMIFS(G$9:G50,$A$9:$A50,"小計")-SUMIFS(G$9:G50,$A$9:$A50,"８％消費税計")-SUMIFS(G$9:G50,$A$9:$A50,"８％対象計")-SUMIFS($G$9:G50,$A$9:A50,"８％(軽減)消費税計")-SUMIFS($G$9:G50,$A$9:A50,"８％(軽減)対象計"),IF(A51="８％(軽減)消費税計",ROUND(SUMIFS($G$9:G50,$A$9:A50,"８％(軽減)対象計")/COUNTIF($A$9:A50,"８％(軽減)対象計")*0.08,0)+Q51,IF($A51="８％消費税計",ROUND(SUMIFS(G$9:G50,$A$9:$A50,"８％対象計")/COUNTIF($A$9:$A50,"８％対象計")*0.08,0)+$Q51,IF(A51="値引き",T51,IF($C51="","",IF($D51="","",ROUND(F51*$D51,0)+$Q51)))))))))),"")</f>
        <v/>
      </c>
      <c r="H51" s="237" t="str">
        <f t="shared" si="0"/>
        <v/>
      </c>
      <c r="I51" s="235"/>
      <c r="J51" s="238" t="str">
        <f ca="1">IFERROR(IF($A51="非課税・不課税取引計",SUMIFS(J$9:J50,$N$9:$N50,"非・不")+$R51,IF(A51="８％(軽減)対象計",SUMIFS($J$9:J50,$N$9:N50,"※")+R51,IF(AND(A51="小計",COUNTIF($A$9:A50,"小計")&lt;1),SUM($J$9:J50)+R51,IF(AND(A51="小計",COUNTIF($A$9:A50,"小計")&gt;=1),SUM(OFFSET($J$8,LARGE($V$9:V50,1)+1,0,LARGE($V$9:V51,1)-LARGE($V$9:V50,1)-1,1))+R51,IF($A51="８％対象計",SUMIFS(J$9:J50,$N$9:$N50,"")+$R51-SUMIFS(J$9:J50,$A$9:$A50,"非課税・不課税取引計")-SUMIFS(J$9:J50,$A$9:$A50,"小計")-SUMIFS(J$9:J50,$A$9:$A50,"８％消費税計")-SUMIFS(J$9:J50,$A$9:$A50,"８％対象計")-SUMIFS($J$9:J50,$A$9:A50,"８％(軽減)消費税計")-SUMIFS($J$9:J50,$A$9:A50,"８％(軽減)対象計"),IF(A51="８％(軽減)消費税計",ROUND(SUMIFS($J$9:J50,$A$9:A50,"８％(軽減)対象計")/COUNTIF($A$9:A50,"８％(軽減)対象計")*0.08,0)+R51,IF($A51="８％消費税計",ROUND(SUMIFS(J$9:J50,$A$9:$A50,"８％対象計")/COUNTIF($A$9:$A50,"８％対象計")*0.08,0)+$R51,IF(A51="値引き",U51,IF($C51="","",IF($D51="","",ROUND(I51*$D51,0)+$R51)))))))))),"")</f>
        <v/>
      </c>
      <c r="K51" s="239" t="str">
        <f t="shared" si="1"/>
        <v/>
      </c>
      <c r="L51" s="240" t="str">
        <f t="shared" si="2"/>
        <v/>
      </c>
      <c r="M51" s="234" t="str">
        <f ca="1">IFERROR(IF($A51="非課税・不課税取引計",SUMIFS(M$9:M50,$N$9:$N50,"非・不")+$S51,IF(A51="８％(軽減)対象計",SUMIFS($M$9:M50,$N$9:N50,"※")+S51,IF(AND(A51="小計",COUNTIF($A$9:A50,"小計")&lt;1),SUM($M$9:M50)+S51,IF(AND(A51="小計",COUNTIF($A$9:A50,"小計")&gt;=1),SUM(OFFSET($M$8,LARGE($V$9:V50,1)+1,0,LARGE($V$9:V51,1)-LARGE($V$9:V50,1)-1,1))+S51,IF($A51="８％対象計",SUMIFS(M$9:M50,$N$9:$N50,"")+$S51-SUMIFS(M$9:M50,$A$9:$A50,"非課税・不課税取引計")-SUMIFS(M$9:M50,$A$9:$A50,"小計")-SUMIFS(M$9:M50,$A$9:$A50,"８％消費税計")-SUMIFS(M$9:M50,$A$9:$A50,"８％対象計")-SUMIFS($M$9:M50,$A$9:A50,"８％(軽減)消費税計")-SUMIFS($M$9:M50,$A$9:A50,"８％(軽減)対象計"),IF(A51="８％(軽減)消費税計",ROUND(SUMIFS($M$9:M50,$A$9:A50,"８％(軽減)対象計")/COUNTIF($A$9:A50,"８％(軽減)対象計")*0.08,0)+S51,IF($A51="８％消費税計",ROUND(SUMIFS(M$9:M50,$A$9:$A50,"８％対象計")/COUNTIF($A$9:$A50,"８％対象計")*0.08,0)+$S51,IF(A51="値引き",E51-G51-J51+S51,IF($C51="","",IF($D51="","",E51-G51-J51+$S51)))))))))),"")</f>
        <v/>
      </c>
      <c r="N51" s="241"/>
      <c r="O51" s="242"/>
      <c r="P51" s="308"/>
      <c r="Q51" s="249"/>
      <c r="R51" s="249"/>
      <c r="S51" s="250"/>
      <c r="T51" s="264"/>
      <c r="U51" s="265"/>
      <c r="V51" s="214" t="str">
        <f t="shared" si="3"/>
        <v/>
      </c>
    </row>
    <row r="52" spans="1:22" ht="19.899999999999999" customHeight="1">
      <c r="A52" s="230"/>
      <c r="B52" s="231"/>
      <c r="C52" s="232"/>
      <c r="D52" s="233"/>
      <c r="E52" s="234" t="str">
        <f ca="1">IFERROR(IF(A52="非課税・不課税取引計",SUMIFS($E$9:E51,$N$9:N51,"非・不")+P52,IF(A52="８％(軽減)対象計",SUMIFS($E$9:E51,$N$9:N51,"※")+P52,IF(AND(A52="小計",COUNTIF($A$9:A51,"小計")&lt;1),SUM($E$9:E51)+P52,IF(AND(A52="小計",COUNTIF($A$9:A51,"小計")&gt;=1),SUM(OFFSET($E$8,LARGE($V$9:V51,1)+1,0,LARGE($V$9:V52,1)-LARGE($V$9:V51,1)-1,1))+P52,IF(A52="８％対象計",SUMIFS($E$9:E51,$N$9:N51,"")+P52-SUMIFS($E$9:E51,$A$9:A51,"非課税・不課税取引計")-SUMIFS($E$9:E51,$A$9:A51,"小計")-SUMIFS($E$9:E51,$A$9:A51,"８％消費税計")-SUMIFS($E$9:E51,$A$9:A51,"８％対象計")-SUMIFS($E$9:E51,$A$9:A51,"８％(軽減)消費税計")-SUMIFS($E$9:E51,$A$9:A51,"８％(軽減)対象計"),IF(A52="８％(軽減)消費税計",ROUND(SUMIFS($E$9:E51,$A$9:A51,"８％(軽減)対象計")/COUNTIF($A$9:A51,"８％(軽減)対象計")*0.08,0)+P52,IF(A52="８％消費税計",ROUND(SUMIFS($E$9:E51,$A$9:A51,"８％対象計")/COUNTIF($A$9:A51,"８％対象計")*0.08,0)+P52,IF(AND(A52="値引き",C52="",D52=""),0+P52,IF(C52="","",IF(D52="","",ROUND(C52*D52,0)+P52)))))))))),"")</f>
        <v/>
      </c>
      <c r="F52" s="235"/>
      <c r="G52" s="236" t="str">
        <f ca="1">IFERROR(IF($A52="非課税・不課税取引計",SUMIFS(G$9:G51,$N$9:$N51,"非・不")+$Q52,IF(A52="８％(軽減)対象計",SUMIFS($G$9:G51,$N$9:N51,"※")+Q52,IF(AND(A52="小計",COUNTIF($A$9:A51,"小計")&lt;1),SUM($G$9:G51)+Q52,IF(AND(A52="小計",COUNTIF($A$9:A51,"小計")&gt;=1),SUM(OFFSET($G$8,LARGE($V$9:V51,1)+1,0,LARGE($V$9:V52,1)-LARGE($V$9:V51,1)-1,1))+Q52,IF($A52="８％対象計",SUMIFS(G$9:G51,$N$9:$N51,"")+$Q52-SUMIFS(G$9:G51,$A$9:$A51,"非課税・不課税取引計")-SUMIFS(G$9:G51,$A$9:$A51,"小計")-SUMIFS(G$9:G51,$A$9:$A51,"８％消費税計")-SUMIFS(G$9:G51,$A$9:$A51,"８％対象計")-SUMIFS($G$9:G51,$A$9:A51,"８％(軽減)消費税計")-SUMIFS($G$9:G51,$A$9:A51,"８％(軽減)対象計"),IF(A52="８％(軽減)消費税計",ROUND(SUMIFS($G$9:G51,$A$9:A51,"８％(軽減)対象計")/COUNTIF($A$9:A51,"８％(軽減)対象計")*0.08,0)+Q52,IF($A52="８％消費税計",ROUND(SUMIFS(G$9:G51,$A$9:$A51,"８％対象計")/COUNTIF($A$9:$A51,"８％対象計")*0.08,0)+$Q52,IF(A52="値引き",T52,IF($C52="","",IF($D52="","",ROUND(F52*$D52,0)+$Q52)))))))))),"")</f>
        <v/>
      </c>
      <c r="H52" s="237" t="str">
        <f t="shared" si="0"/>
        <v/>
      </c>
      <c r="I52" s="235"/>
      <c r="J52" s="238" t="str">
        <f ca="1">IFERROR(IF($A52="非課税・不課税取引計",SUMIFS(J$9:J51,$N$9:$N51,"非・不")+$R52,IF(A52="８％(軽減)対象計",SUMIFS($J$9:J51,$N$9:N51,"※")+R52,IF(AND(A52="小計",COUNTIF($A$9:A51,"小計")&lt;1),SUM($J$9:J51)+R52,IF(AND(A52="小計",COUNTIF($A$9:A51,"小計")&gt;=1),SUM(OFFSET($J$8,LARGE($V$9:V51,1)+1,0,LARGE($V$9:V52,1)-LARGE($V$9:V51,1)-1,1))+R52,IF($A52="８％対象計",SUMIFS(J$9:J51,$N$9:$N51,"")+$R52-SUMIFS(J$9:J51,$A$9:$A51,"非課税・不課税取引計")-SUMIFS(J$9:J51,$A$9:$A51,"小計")-SUMIFS(J$9:J51,$A$9:$A51,"８％消費税計")-SUMIFS(J$9:J51,$A$9:$A51,"８％対象計")-SUMIFS($J$9:J51,$A$9:A51,"８％(軽減)消費税計")-SUMIFS($J$9:J51,$A$9:A51,"８％(軽減)対象計"),IF(A52="８％(軽減)消費税計",ROUND(SUMIFS($J$9:J51,$A$9:A51,"８％(軽減)対象計")/COUNTIF($A$9:A51,"８％(軽減)対象計")*0.08,0)+R52,IF($A52="８％消費税計",ROUND(SUMIFS(J$9:J51,$A$9:$A51,"８％対象計")/COUNTIF($A$9:$A51,"８％対象計")*0.08,0)+$R52,IF(A52="値引き",U52,IF($C52="","",IF($D52="","",ROUND(I52*$D52,0)+$R52)))))))))),"")</f>
        <v/>
      </c>
      <c r="K52" s="239" t="str">
        <f t="shared" si="1"/>
        <v/>
      </c>
      <c r="L52" s="240" t="str">
        <f t="shared" si="2"/>
        <v/>
      </c>
      <c r="M52" s="234" t="str">
        <f ca="1">IFERROR(IF($A52="非課税・不課税取引計",SUMIFS(M$9:M51,$N$9:$N51,"非・不")+$S52,IF(A52="８％(軽減)対象計",SUMIFS($M$9:M51,$N$9:N51,"※")+S52,IF(AND(A52="小計",COUNTIF($A$9:A51,"小計")&lt;1),SUM($M$9:M51)+S52,IF(AND(A52="小計",COUNTIF($A$9:A51,"小計")&gt;=1),SUM(OFFSET($M$8,LARGE($V$9:V51,1)+1,0,LARGE($V$9:V52,1)-LARGE($V$9:V51,1)-1,1))+S52,IF($A52="８％対象計",SUMIFS(M$9:M51,$N$9:$N51,"")+$S52-SUMIFS(M$9:M51,$A$9:$A51,"非課税・不課税取引計")-SUMIFS(M$9:M51,$A$9:$A51,"小計")-SUMIFS(M$9:M51,$A$9:$A51,"８％消費税計")-SUMIFS(M$9:M51,$A$9:$A51,"８％対象計")-SUMIFS($M$9:M51,$A$9:A51,"８％(軽減)消費税計")-SUMIFS($M$9:M51,$A$9:A51,"８％(軽減)対象計"),IF(A52="８％(軽減)消費税計",ROUND(SUMIFS($M$9:M51,$A$9:A51,"８％(軽減)対象計")/COUNTIF($A$9:A51,"８％(軽減)対象計")*0.08,0)+S52,IF($A52="８％消費税計",ROUND(SUMIFS(M$9:M51,$A$9:$A51,"８％対象計")/COUNTIF($A$9:$A51,"８％対象計")*0.08,0)+$S52,IF(A52="値引き",E52-G52-J52+S52,IF($C52="","",IF($D52="","",E52-G52-J52+$S52)))))))))),"")</f>
        <v/>
      </c>
      <c r="N52" s="241"/>
      <c r="O52" s="242"/>
      <c r="P52" s="308"/>
      <c r="Q52" s="249"/>
      <c r="R52" s="249"/>
      <c r="S52" s="250"/>
      <c r="T52" s="264"/>
      <c r="U52" s="265"/>
      <c r="V52" s="214" t="str">
        <f t="shared" si="3"/>
        <v/>
      </c>
    </row>
    <row r="53" spans="1:22" ht="19.899999999999999" customHeight="1">
      <c r="A53" s="230"/>
      <c r="B53" s="231"/>
      <c r="C53" s="232"/>
      <c r="D53" s="233"/>
      <c r="E53" s="234" t="str">
        <f ca="1">IFERROR(IF(A53="非課税・不課税取引計",SUMIFS($E$9:E52,$N$9:N52,"非・不")+P53,IF(A53="８％(軽減)対象計",SUMIFS($E$9:E52,$N$9:N52,"※")+P53,IF(AND(A53="小計",COUNTIF($A$9:A52,"小計")&lt;1),SUM($E$9:E52)+P53,IF(AND(A53="小計",COUNTIF($A$9:A52,"小計")&gt;=1),SUM(OFFSET($E$8,LARGE($V$9:V52,1)+1,0,LARGE($V$9:V53,1)-LARGE($V$9:V52,1)-1,1))+P53,IF(A53="８％対象計",SUMIFS($E$9:E52,$N$9:N52,"")+P53-SUMIFS($E$9:E52,$A$9:A52,"非課税・不課税取引計")-SUMIFS($E$9:E52,$A$9:A52,"小計")-SUMIFS($E$9:E52,$A$9:A52,"８％消費税計")-SUMIFS($E$9:E52,$A$9:A52,"８％対象計")-SUMIFS($E$9:E52,$A$9:A52,"８％(軽減)消費税計")-SUMIFS($E$9:E52,$A$9:A52,"８％(軽減)対象計"),IF(A53="８％(軽減)消費税計",ROUND(SUMIFS($E$9:E52,$A$9:A52,"８％(軽減)対象計")/COUNTIF($A$9:A52,"８％(軽減)対象計")*0.08,0)+P53,IF(A53="８％消費税計",ROUND(SUMIFS($E$9:E52,$A$9:A52,"８％対象計")/COUNTIF($A$9:A52,"８％対象計")*0.08,0)+P53,IF(AND(A53="値引き",C53="",D53=""),0+P53,IF(C53="","",IF(D53="","",ROUND(C53*D53,0)+P53)))))))))),"")</f>
        <v/>
      </c>
      <c r="F53" s="235"/>
      <c r="G53" s="236" t="str">
        <f ca="1">IFERROR(IF($A53="非課税・不課税取引計",SUMIFS(G$9:G52,$N$9:$N52,"非・不")+$Q53,IF(A53="８％(軽減)対象計",SUMIFS($G$9:G52,$N$9:N52,"※")+Q53,IF(AND(A53="小計",COUNTIF($A$9:A52,"小計")&lt;1),SUM($G$9:G52)+Q53,IF(AND(A53="小計",COUNTIF($A$9:A52,"小計")&gt;=1),SUM(OFFSET($G$8,LARGE($V$9:V52,1)+1,0,LARGE($V$9:V53,1)-LARGE($V$9:V52,1)-1,1))+Q53,IF($A53="８％対象計",SUMIFS(G$9:G52,$N$9:$N52,"")+$Q53-SUMIFS(G$9:G52,$A$9:$A52,"非課税・不課税取引計")-SUMIFS(G$9:G52,$A$9:$A52,"小計")-SUMIFS(G$9:G52,$A$9:$A52,"８％消費税計")-SUMIFS(G$9:G52,$A$9:$A52,"８％対象計")-SUMIFS($G$9:G52,$A$9:A52,"８％(軽減)消費税計")-SUMIFS($G$9:G52,$A$9:A52,"８％(軽減)対象計"),IF(A53="８％(軽減)消費税計",ROUND(SUMIFS($G$9:G52,$A$9:A52,"８％(軽減)対象計")/COUNTIF($A$9:A52,"８％(軽減)対象計")*0.08,0)+Q53,IF($A53="８％消費税計",ROUND(SUMIFS(G$9:G52,$A$9:$A52,"８％対象計")/COUNTIF($A$9:$A52,"８％対象計")*0.08,0)+$Q53,IF(A53="値引き",T53,IF($C53="","",IF($D53="","",ROUND(F53*$D53,0)+$Q53)))))))))),"")</f>
        <v/>
      </c>
      <c r="H53" s="237" t="str">
        <f t="shared" si="0"/>
        <v/>
      </c>
      <c r="I53" s="235"/>
      <c r="J53" s="238" t="str">
        <f ca="1">IFERROR(IF($A53="非課税・不課税取引計",SUMIFS(J$9:J52,$N$9:$N52,"非・不")+$R53,IF(A53="８％(軽減)対象計",SUMIFS($J$9:J52,$N$9:N52,"※")+R53,IF(AND(A53="小計",COUNTIF($A$9:A52,"小計")&lt;1),SUM($J$9:J52)+R53,IF(AND(A53="小計",COUNTIF($A$9:A52,"小計")&gt;=1),SUM(OFFSET($J$8,LARGE($V$9:V52,1)+1,0,LARGE($V$9:V53,1)-LARGE($V$9:V52,1)-1,1))+R53,IF($A53="８％対象計",SUMIFS(J$9:J52,$N$9:$N52,"")+$R53-SUMIFS(J$9:J52,$A$9:$A52,"非課税・不課税取引計")-SUMIFS(J$9:J52,$A$9:$A52,"小計")-SUMIFS(J$9:J52,$A$9:$A52,"８％消費税計")-SUMIFS(J$9:J52,$A$9:$A52,"８％対象計")-SUMIFS($J$9:J52,$A$9:A52,"８％(軽減)消費税計")-SUMIFS($J$9:J52,$A$9:A52,"８％(軽減)対象計"),IF(A53="８％(軽減)消費税計",ROUND(SUMIFS($J$9:J52,$A$9:A52,"８％(軽減)対象計")/COUNTIF($A$9:A52,"８％(軽減)対象計")*0.08,0)+R53,IF($A53="８％消費税計",ROUND(SUMIFS(J$9:J52,$A$9:$A52,"８％対象計")/COUNTIF($A$9:$A52,"８％対象計")*0.08,0)+$R53,IF(A53="値引き",U53,IF($C53="","",IF($D53="","",ROUND(I53*$D53,0)+$R53)))))))))),"")</f>
        <v/>
      </c>
      <c r="K53" s="239" t="str">
        <f t="shared" si="1"/>
        <v/>
      </c>
      <c r="L53" s="240" t="str">
        <f t="shared" si="2"/>
        <v/>
      </c>
      <c r="M53" s="234" t="str">
        <f ca="1">IFERROR(IF($A53="非課税・不課税取引計",SUMIFS(M$9:M52,$N$9:$N52,"非・不")+$S53,IF(A53="８％(軽減)対象計",SUMIFS($M$9:M52,$N$9:N52,"※")+S53,IF(AND(A53="小計",COUNTIF($A$9:A52,"小計")&lt;1),SUM($M$9:M52)+S53,IF(AND(A53="小計",COUNTIF($A$9:A52,"小計")&gt;=1),SUM(OFFSET($M$8,LARGE($V$9:V52,1)+1,0,LARGE($V$9:V53,1)-LARGE($V$9:V52,1)-1,1))+S53,IF($A53="８％対象計",SUMIFS(M$9:M52,$N$9:$N52,"")+$S53-SUMIFS(M$9:M52,$A$9:$A52,"非課税・不課税取引計")-SUMIFS(M$9:M52,$A$9:$A52,"小計")-SUMIFS(M$9:M52,$A$9:$A52,"８％消費税計")-SUMIFS(M$9:M52,$A$9:$A52,"８％対象計")-SUMIFS($M$9:M52,$A$9:A52,"８％(軽減)消費税計")-SUMIFS($M$9:M52,$A$9:A52,"８％(軽減)対象計"),IF(A53="８％(軽減)消費税計",ROUND(SUMIFS($M$9:M52,$A$9:A52,"８％(軽減)対象計")/COUNTIF($A$9:A52,"８％(軽減)対象計")*0.08,0)+S53,IF($A53="８％消費税計",ROUND(SUMIFS(M$9:M52,$A$9:$A52,"８％対象計")/COUNTIF($A$9:$A52,"８％対象計")*0.08,0)+$S53,IF(A53="値引き",E53-G53-J53+S53,IF($C53="","",IF($D53="","",E53-G53-J53+$S53)))))))))),"")</f>
        <v/>
      </c>
      <c r="N53" s="241"/>
      <c r="O53" s="242"/>
      <c r="P53" s="308"/>
      <c r="Q53" s="249"/>
      <c r="R53" s="249"/>
      <c r="S53" s="250"/>
      <c r="T53" s="264"/>
      <c r="U53" s="265"/>
      <c r="V53" s="214" t="str">
        <f t="shared" si="3"/>
        <v/>
      </c>
    </row>
    <row r="54" spans="1:22" ht="19.899999999999999" customHeight="1">
      <c r="A54" s="230"/>
      <c r="B54" s="231"/>
      <c r="C54" s="232"/>
      <c r="D54" s="233"/>
      <c r="E54" s="234" t="str">
        <f ca="1">IFERROR(IF(A54="非課税・不課税取引計",SUMIFS($E$9:E53,$N$9:N53,"非・不")+P54,IF(A54="８％(軽減)対象計",SUMIFS($E$9:E53,$N$9:N53,"※")+P54,IF(AND(A54="小計",COUNTIF($A$9:A53,"小計")&lt;1),SUM($E$9:E53)+P54,IF(AND(A54="小計",COUNTIF($A$9:A53,"小計")&gt;=1),SUM(OFFSET($E$8,LARGE($V$9:V53,1)+1,0,LARGE($V$9:V54,1)-LARGE($V$9:V53,1)-1,1))+P54,IF(A54="８％対象計",SUMIFS($E$9:E53,$N$9:N53,"")+P54-SUMIFS($E$9:E53,$A$9:A53,"非課税・不課税取引計")-SUMIFS($E$9:E53,$A$9:A53,"小計")-SUMIFS($E$9:E53,$A$9:A53,"８％消費税計")-SUMIFS($E$9:E53,$A$9:A53,"８％対象計")-SUMIFS($E$9:E53,$A$9:A53,"８％(軽減)消費税計")-SUMIFS($E$9:E53,$A$9:A53,"８％(軽減)対象計"),IF(A54="８％(軽減)消費税計",ROUND(SUMIFS($E$9:E53,$A$9:A53,"８％(軽減)対象計")/COUNTIF($A$9:A53,"８％(軽減)対象計")*0.08,0)+P54,IF(A54="８％消費税計",ROUND(SUMIFS($E$9:E53,$A$9:A53,"８％対象計")/COUNTIF($A$9:A53,"８％対象計")*0.08,0)+P54,IF(AND(A54="値引き",C54="",D54=""),0+P54,IF(C54="","",IF(D54="","",ROUND(C54*D54,0)+P54)))))))))),"")</f>
        <v/>
      </c>
      <c r="F54" s="235"/>
      <c r="G54" s="236" t="str">
        <f ca="1">IFERROR(IF($A54="非課税・不課税取引計",SUMIFS(G$9:G53,$N$9:$N53,"非・不")+$Q54,IF(A54="８％(軽減)対象計",SUMIFS($G$9:G53,$N$9:N53,"※")+Q54,IF(AND(A54="小計",COUNTIF($A$9:A53,"小計")&lt;1),SUM($G$9:G53)+Q54,IF(AND(A54="小計",COUNTIF($A$9:A53,"小計")&gt;=1),SUM(OFFSET($G$8,LARGE($V$9:V53,1)+1,0,LARGE($V$9:V54,1)-LARGE($V$9:V53,1)-1,1))+Q54,IF($A54="８％対象計",SUMIFS(G$9:G53,$N$9:$N53,"")+$Q54-SUMIFS(G$9:G53,$A$9:$A53,"非課税・不課税取引計")-SUMIFS(G$9:G53,$A$9:$A53,"小計")-SUMIFS(G$9:G53,$A$9:$A53,"８％消費税計")-SUMIFS(G$9:G53,$A$9:$A53,"８％対象計")-SUMIFS($G$9:G53,$A$9:A53,"８％(軽減)消費税計")-SUMIFS($G$9:G53,$A$9:A53,"８％(軽減)対象計"),IF(A54="８％(軽減)消費税計",ROUND(SUMIFS($G$9:G53,$A$9:A53,"８％(軽減)対象計")/COUNTIF($A$9:A53,"８％(軽減)対象計")*0.08,0)+Q54,IF($A54="８％消費税計",ROUND(SUMIFS(G$9:G53,$A$9:$A53,"８％対象計")/COUNTIF($A$9:$A53,"８％対象計")*0.08,0)+$Q54,IF(A54="値引き",T54,IF($C54="","",IF($D54="","",ROUND(F54*$D54,0)+$Q54)))))))))),"")</f>
        <v/>
      </c>
      <c r="H54" s="237" t="str">
        <f t="shared" si="0"/>
        <v/>
      </c>
      <c r="I54" s="235"/>
      <c r="J54" s="238" t="str">
        <f ca="1">IFERROR(IF($A54="非課税・不課税取引計",SUMIFS(J$9:J53,$N$9:$N53,"非・不")+$R54,IF(A54="８％(軽減)対象計",SUMIFS($J$9:J53,$N$9:N53,"※")+R54,IF(AND(A54="小計",COUNTIF($A$9:A53,"小計")&lt;1),SUM($J$9:J53)+R54,IF(AND(A54="小計",COUNTIF($A$9:A53,"小計")&gt;=1),SUM(OFFSET($J$8,LARGE($V$9:V53,1)+1,0,LARGE($V$9:V54,1)-LARGE($V$9:V53,1)-1,1))+R54,IF($A54="８％対象計",SUMIFS(J$9:J53,$N$9:$N53,"")+$R54-SUMIFS(J$9:J53,$A$9:$A53,"非課税・不課税取引計")-SUMIFS(J$9:J53,$A$9:$A53,"小計")-SUMIFS(J$9:J53,$A$9:$A53,"８％消費税計")-SUMIFS(J$9:J53,$A$9:$A53,"８％対象計")-SUMIFS($J$9:J53,$A$9:A53,"８％(軽減)消費税計")-SUMIFS($J$9:J53,$A$9:A53,"８％(軽減)対象計"),IF(A54="８％(軽減)消費税計",ROUND(SUMIFS($J$9:J53,$A$9:A53,"８％(軽減)対象計")/COUNTIF($A$9:A53,"８％(軽減)対象計")*0.08,0)+R54,IF($A54="８％消費税計",ROUND(SUMIFS(J$9:J53,$A$9:$A53,"８％対象計")/COUNTIF($A$9:$A53,"８％対象計")*0.08,0)+$R54,IF(A54="値引き",U54,IF($C54="","",IF($D54="","",ROUND(I54*$D54,0)+$R54)))))))))),"")</f>
        <v/>
      </c>
      <c r="K54" s="239" t="str">
        <f t="shared" si="1"/>
        <v/>
      </c>
      <c r="L54" s="240" t="str">
        <f t="shared" si="2"/>
        <v/>
      </c>
      <c r="M54" s="234" t="str">
        <f ca="1">IFERROR(IF($A54="非課税・不課税取引計",SUMIFS(M$9:M53,$N$9:$N53,"非・不")+$S54,IF(A54="８％(軽減)対象計",SUMIFS($M$9:M53,$N$9:N53,"※")+S54,IF(AND(A54="小計",COUNTIF($A$9:A53,"小計")&lt;1),SUM($M$9:M53)+S54,IF(AND(A54="小計",COUNTIF($A$9:A53,"小計")&gt;=1),SUM(OFFSET($M$8,LARGE($V$9:V53,1)+1,0,LARGE($V$9:V54,1)-LARGE($V$9:V53,1)-1,1))+S54,IF($A54="８％対象計",SUMIFS(M$9:M53,$N$9:$N53,"")+$S54-SUMIFS(M$9:M53,$A$9:$A53,"非課税・不課税取引計")-SUMIFS(M$9:M53,$A$9:$A53,"小計")-SUMIFS(M$9:M53,$A$9:$A53,"８％消費税計")-SUMIFS(M$9:M53,$A$9:$A53,"８％対象計")-SUMIFS($M$9:M53,$A$9:A53,"８％(軽減)消費税計")-SUMIFS($M$9:M53,$A$9:A53,"８％(軽減)対象計"),IF(A54="８％(軽減)消費税計",ROUND(SUMIFS($M$9:M53,$A$9:A53,"８％(軽減)対象計")/COUNTIF($A$9:A53,"８％(軽減)対象計")*0.08,0)+S54,IF($A54="８％消費税計",ROUND(SUMIFS(M$9:M53,$A$9:$A53,"８％対象計")/COUNTIF($A$9:$A53,"８％対象計")*0.08,0)+$S54,IF(A54="値引き",E54-G54-J54+S54,IF($C54="","",IF($D54="","",E54-G54-J54+$S54)))))))))),"")</f>
        <v/>
      </c>
      <c r="N54" s="241"/>
      <c r="O54" s="242"/>
      <c r="P54" s="308"/>
      <c r="Q54" s="249"/>
      <c r="R54" s="249"/>
      <c r="S54" s="250"/>
      <c r="T54" s="264"/>
      <c r="U54" s="265"/>
      <c r="V54" s="214" t="str">
        <f t="shared" si="3"/>
        <v/>
      </c>
    </row>
    <row r="55" spans="1:22" ht="19.899999999999999" customHeight="1">
      <c r="A55" s="230"/>
      <c r="B55" s="231"/>
      <c r="C55" s="232"/>
      <c r="D55" s="233"/>
      <c r="E55" s="234" t="str">
        <f ca="1">IFERROR(IF(A55="非課税・不課税取引計",SUMIFS($E$9:E54,$N$9:N54,"非・不")+P55,IF(A55="８％(軽減)対象計",SUMIFS($E$9:E54,$N$9:N54,"※")+P55,IF(AND(A55="小計",COUNTIF($A$9:A54,"小計")&lt;1),SUM($E$9:E54)+P55,IF(AND(A55="小計",COUNTIF($A$9:A54,"小計")&gt;=1),SUM(OFFSET($E$8,LARGE($V$9:V54,1)+1,0,LARGE($V$9:V55,1)-LARGE($V$9:V54,1)-1,1))+P55,IF(A55="８％対象計",SUMIFS($E$9:E54,$N$9:N54,"")+P55-SUMIFS($E$9:E54,$A$9:A54,"非課税・不課税取引計")-SUMIFS($E$9:E54,$A$9:A54,"小計")-SUMIFS($E$9:E54,$A$9:A54,"８％消費税計")-SUMIFS($E$9:E54,$A$9:A54,"８％対象計")-SUMIFS($E$9:E54,$A$9:A54,"８％(軽減)消費税計")-SUMIFS($E$9:E54,$A$9:A54,"８％(軽減)対象計"),IF(A55="８％(軽減)消費税計",ROUND(SUMIFS($E$9:E54,$A$9:A54,"８％(軽減)対象計")/COUNTIF($A$9:A54,"８％(軽減)対象計")*0.08,0)+P55,IF(A55="８％消費税計",ROUND(SUMIFS($E$9:E54,$A$9:A54,"８％対象計")/COUNTIF($A$9:A54,"８％対象計")*0.08,0)+P55,IF(AND(A55="値引き",C55="",D55=""),0+P55,IF(C55="","",IF(D55="","",ROUND(C55*D55,0)+P55)))))))))),"")</f>
        <v/>
      </c>
      <c r="F55" s="235"/>
      <c r="G55" s="236" t="str">
        <f ca="1">IFERROR(IF($A55="非課税・不課税取引計",SUMIFS(G$9:G54,$N$9:$N54,"非・不")+$Q55,IF(A55="８％(軽減)対象計",SUMIFS($G$9:G54,$N$9:N54,"※")+Q55,IF(AND(A55="小計",COUNTIF($A$9:A54,"小計")&lt;1),SUM($G$9:G54)+Q55,IF(AND(A55="小計",COUNTIF($A$9:A54,"小計")&gt;=1),SUM(OFFSET($G$8,LARGE($V$9:V54,1)+1,0,LARGE($V$9:V55,1)-LARGE($V$9:V54,1)-1,1))+Q55,IF($A55="８％対象計",SUMIFS(G$9:G54,$N$9:$N54,"")+$Q55-SUMIFS(G$9:G54,$A$9:$A54,"非課税・不課税取引計")-SUMIFS(G$9:G54,$A$9:$A54,"小計")-SUMIFS(G$9:G54,$A$9:$A54,"８％消費税計")-SUMIFS(G$9:G54,$A$9:$A54,"８％対象計")-SUMIFS($G$9:G54,$A$9:A54,"８％(軽減)消費税計")-SUMIFS($G$9:G54,$A$9:A54,"８％(軽減)対象計"),IF(A55="８％(軽減)消費税計",ROUND(SUMIFS($G$9:G54,$A$9:A54,"８％(軽減)対象計")/COUNTIF($A$9:A54,"８％(軽減)対象計")*0.08,0)+Q55,IF($A55="８％消費税計",ROUND(SUMIFS(G$9:G54,$A$9:$A54,"８％対象計")/COUNTIF($A$9:$A54,"８％対象計")*0.08,0)+$Q55,IF(A55="値引き",T55,IF($C55="","",IF($D55="","",ROUND(F55*$D55,0)+$Q55)))))))))),"")</f>
        <v/>
      </c>
      <c r="H55" s="237" t="str">
        <f t="shared" si="0"/>
        <v/>
      </c>
      <c r="I55" s="235"/>
      <c r="J55" s="238" t="str">
        <f ca="1">IFERROR(IF($A55="非課税・不課税取引計",SUMIFS(J$9:J54,$N$9:$N54,"非・不")+$R55,IF(A55="８％(軽減)対象計",SUMIFS($J$9:J54,$N$9:N54,"※")+R55,IF(AND(A55="小計",COUNTIF($A$9:A54,"小計")&lt;1),SUM($J$9:J54)+R55,IF(AND(A55="小計",COUNTIF($A$9:A54,"小計")&gt;=1),SUM(OFFSET($J$8,LARGE($V$9:V54,1)+1,0,LARGE($V$9:V55,1)-LARGE($V$9:V54,1)-1,1))+R55,IF($A55="８％対象計",SUMIFS(J$9:J54,$N$9:$N54,"")+$R55-SUMIFS(J$9:J54,$A$9:$A54,"非課税・不課税取引計")-SUMIFS(J$9:J54,$A$9:$A54,"小計")-SUMIFS(J$9:J54,$A$9:$A54,"８％消費税計")-SUMIFS(J$9:J54,$A$9:$A54,"８％対象計")-SUMIFS($J$9:J54,$A$9:A54,"８％(軽減)消費税計")-SUMIFS($J$9:J54,$A$9:A54,"８％(軽減)対象計"),IF(A55="８％(軽減)消費税計",ROUND(SUMIFS($J$9:J54,$A$9:A54,"８％(軽減)対象計")/COUNTIF($A$9:A54,"８％(軽減)対象計")*0.08,0)+R55,IF($A55="８％消費税計",ROUND(SUMIFS(J$9:J54,$A$9:$A54,"８％対象計")/COUNTIF($A$9:$A54,"８％対象計")*0.08,0)+$R55,IF(A55="値引き",U55,IF($C55="","",IF($D55="","",ROUND(I55*$D55,0)+$R55)))))))))),"")</f>
        <v/>
      </c>
      <c r="K55" s="239" t="str">
        <f t="shared" si="1"/>
        <v/>
      </c>
      <c r="L55" s="240" t="str">
        <f t="shared" si="2"/>
        <v/>
      </c>
      <c r="M55" s="234" t="str">
        <f ca="1">IFERROR(IF($A55="非課税・不課税取引計",SUMIFS(M$9:M54,$N$9:$N54,"非・不")+$S55,IF(A55="８％(軽減)対象計",SUMIFS($M$9:M54,$N$9:N54,"※")+S55,IF(AND(A55="小計",COUNTIF($A$9:A54,"小計")&lt;1),SUM($M$9:M54)+S55,IF(AND(A55="小計",COUNTIF($A$9:A54,"小計")&gt;=1),SUM(OFFSET($M$8,LARGE($V$9:V54,1)+1,0,LARGE($V$9:V55,1)-LARGE($V$9:V54,1)-1,1))+S55,IF($A55="８％対象計",SUMIFS(M$9:M54,$N$9:$N54,"")+$S55-SUMIFS(M$9:M54,$A$9:$A54,"非課税・不課税取引計")-SUMIFS(M$9:M54,$A$9:$A54,"小計")-SUMIFS(M$9:M54,$A$9:$A54,"８％消費税計")-SUMIFS(M$9:M54,$A$9:$A54,"８％対象計")-SUMIFS($M$9:M54,$A$9:A54,"８％(軽減)消費税計")-SUMIFS($M$9:M54,$A$9:A54,"８％(軽減)対象計"),IF(A55="８％(軽減)消費税計",ROUND(SUMIFS($M$9:M54,$A$9:A54,"８％(軽減)対象計")/COUNTIF($A$9:A54,"８％(軽減)対象計")*0.08,0)+S55,IF($A55="８％消費税計",ROUND(SUMIFS(M$9:M54,$A$9:$A54,"８％対象計")/COUNTIF($A$9:$A54,"８％対象計")*0.08,0)+$S55,IF(A55="値引き",E55-G55-J55+S55,IF($C55="","",IF($D55="","",E55-G55-J55+$S55)))))))))),"")</f>
        <v/>
      </c>
      <c r="N55" s="241"/>
      <c r="O55" s="242"/>
      <c r="P55" s="308"/>
      <c r="Q55" s="249"/>
      <c r="R55" s="249"/>
      <c r="S55" s="250"/>
      <c r="T55" s="264"/>
      <c r="U55" s="265"/>
      <c r="V55" s="214" t="str">
        <f t="shared" si="3"/>
        <v/>
      </c>
    </row>
    <row r="56" spans="1:22" ht="19.899999999999999" customHeight="1">
      <c r="A56" s="230"/>
      <c r="B56" s="231"/>
      <c r="C56" s="232"/>
      <c r="D56" s="233"/>
      <c r="E56" s="234" t="str">
        <f ca="1">IFERROR(IF(A56="非課税・不課税取引計",SUMIFS($E$9:E55,$N$9:N55,"非・不")+P56,IF(A56="８％(軽減)対象計",SUMIFS($E$9:E55,$N$9:N55,"※")+P56,IF(AND(A56="小計",COUNTIF($A$9:A55,"小計")&lt;1),SUM($E$9:E55)+P56,IF(AND(A56="小計",COUNTIF($A$9:A55,"小計")&gt;=1),SUM(OFFSET($E$8,LARGE($V$9:V55,1)+1,0,LARGE($V$9:V56,1)-LARGE($V$9:V55,1)-1,1))+P56,IF(A56="８％対象計",SUMIFS($E$9:E55,$N$9:N55,"")+P56-SUMIFS($E$9:E55,$A$9:A55,"非課税・不課税取引計")-SUMIFS($E$9:E55,$A$9:A55,"小計")-SUMIFS($E$9:E55,$A$9:A55,"８％消費税計")-SUMIFS($E$9:E55,$A$9:A55,"８％対象計")-SUMIFS($E$9:E55,$A$9:A55,"８％(軽減)消費税計")-SUMIFS($E$9:E55,$A$9:A55,"８％(軽減)対象計"),IF(A56="８％(軽減)消費税計",ROUND(SUMIFS($E$9:E55,$A$9:A55,"８％(軽減)対象計")/COUNTIF($A$9:A55,"８％(軽減)対象計")*0.08,0)+P56,IF(A56="８％消費税計",ROUND(SUMIFS($E$9:E55,$A$9:A55,"８％対象計")/COUNTIF($A$9:A55,"８％対象計")*0.08,0)+P56,IF(AND(A56="値引き",C56="",D56=""),0+P56,IF(C56="","",IF(D56="","",ROUND(C56*D56,0)+P56)))))))))),"")</f>
        <v/>
      </c>
      <c r="F56" s="235"/>
      <c r="G56" s="236" t="str">
        <f ca="1">IFERROR(IF($A56="非課税・不課税取引計",SUMIFS(G$9:G55,$N$9:$N55,"非・不")+$Q56,IF(A56="８％(軽減)対象計",SUMIFS($G$9:G55,$N$9:N55,"※")+Q56,IF(AND(A56="小計",COUNTIF($A$9:A55,"小計")&lt;1),SUM($G$9:G55)+Q56,IF(AND(A56="小計",COUNTIF($A$9:A55,"小計")&gt;=1),SUM(OFFSET($G$8,LARGE($V$9:V55,1)+1,0,LARGE($V$9:V56,1)-LARGE($V$9:V55,1)-1,1))+Q56,IF($A56="８％対象計",SUMIFS(G$9:G55,$N$9:$N55,"")+$Q56-SUMIFS(G$9:G55,$A$9:$A55,"非課税・不課税取引計")-SUMIFS(G$9:G55,$A$9:$A55,"小計")-SUMIFS(G$9:G55,$A$9:$A55,"８％消費税計")-SUMIFS(G$9:G55,$A$9:$A55,"８％対象計")-SUMIFS($G$9:G55,$A$9:A55,"８％(軽減)消費税計")-SUMIFS($G$9:G55,$A$9:A55,"８％(軽減)対象計"),IF(A56="８％(軽減)消費税計",ROUND(SUMIFS($G$9:G55,$A$9:A55,"８％(軽減)対象計")/COUNTIF($A$9:A55,"８％(軽減)対象計")*0.08,0)+Q56,IF($A56="８％消費税計",ROUND(SUMIFS(G$9:G55,$A$9:$A55,"８％対象計")/COUNTIF($A$9:$A55,"８％対象計")*0.08,0)+$Q56,IF(A56="値引き",T56,IF($C56="","",IF($D56="","",ROUND(F56*$D56,0)+$Q56)))))))))),"")</f>
        <v/>
      </c>
      <c r="H56" s="237" t="str">
        <f t="shared" si="0"/>
        <v/>
      </c>
      <c r="I56" s="235"/>
      <c r="J56" s="238" t="str">
        <f ca="1">IFERROR(IF($A56="非課税・不課税取引計",SUMIFS(J$9:J55,$N$9:$N55,"非・不")+$R56,IF(A56="８％(軽減)対象計",SUMIFS($J$9:J55,$N$9:N55,"※")+R56,IF(AND(A56="小計",COUNTIF($A$9:A55,"小計")&lt;1),SUM($J$9:J55)+R56,IF(AND(A56="小計",COUNTIF($A$9:A55,"小計")&gt;=1),SUM(OFFSET($J$8,LARGE($V$9:V55,1)+1,0,LARGE($V$9:V56,1)-LARGE($V$9:V55,1)-1,1))+R56,IF($A56="８％対象計",SUMIFS(J$9:J55,$N$9:$N55,"")+$R56-SUMIFS(J$9:J55,$A$9:$A55,"非課税・不課税取引計")-SUMIFS(J$9:J55,$A$9:$A55,"小計")-SUMIFS(J$9:J55,$A$9:$A55,"８％消費税計")-SUMIFS(J$9:J55,$A$9:$A55,"８％対象計")-SUMIFS($J$9:J55,$A$9:A55,"８％(軽減)消費税計")-SUMIFS($J$9:J55,$A$9:A55,"８％(軽減)対象計"),IF(A56="８％(軽減)消費税計",ROUND(SUMIFS($J$9:J55,$A$9:A55,"８％(軽減)対象計")/COUNTIF($A$9:A55,"８％(軽減)対象計")*0.08,0)+R56,IF($A56="８％消費税計",ROUND(SUMIFS(J$9:J55,$A$9:$A55,"８％対象計")/COUNTIF($A$9:$A55,"８％対象計")*0.08,0)+$R56,IF(A56="値引き",U56,IF($C56="","",IF($D56="","",ROUND(I56*$D56,0)+$R56)))))))))),"")</f>
        <v/>
      </c>
      <c r="K56" s="239" t="str">
        <f t="shared" si="1"/>
        <v/>
      </c>
      <c r="L56" s="240" t="str">
        <f t="shared" si="2"/>
        <v/>
      </c>
      <c r="M56" s="234" t="str">
        <f ca="1">IFERROR(IF($A56="非課税・不課税取引計",SUMIFS(M$9:M55,$N$9:$N55,"非・不")+$S56,IF(A56="８％(軽減)対象計",SUMIFS($M$9:M55,$N$9:N55,"※")+S56,IF(AND(A56="小計",COUNTIF($A$9:A55,"小計")&lt;1),SUM($M$9:M55)+S56,IF(AND(A56="小計",COUNTIF($A$9:A55,"小計")&gt;=1),SUM(OFFSET($M$8,LARGE($V$9:V55,1)+1,0,LARGE($V$9:V56,1)-LARGE($V$9:V55,1)-1,1))+S56,IF($A56="８％対象計",SUMIFS(M$9:M55,$N$9:$N55,"")+$S56-SUMIFS(M$9:M55,$A$9:$A55,"非課税・不課税取引計")-SUMIFS(M$9:M55,$A$9:$A55,"小計")-SUMIFS(M$9:M55,$A$9:$A55,"８％消費税計")-SUMIFS(M$9:M55,$A$9:$A55,"８％対象計")-SUMIFS($M$9:M55,$A$9:A55,"８％(軽減)消費税計")-SUMIFS($M$9:M55,$A$9:A55,"８％(軽減)対象計"),IF(A56="８％(軽減)消費税計",ROUND(SUMIFS($M$9:M55,$A$9:A55,"８％(軽減)対象計")/COUNTIF($A$9:A55,"８％(軽減)対象計")*0.08,0)+S56,IF($A56="８％消費税計",ROUND(SUMIFS(M$9:M55,$A$9:$A55,"８％対象計")/COUNTIF($A$9:$A55,"８％対象計")*0.08,0)+$S56,IF(A56="値引き",E56-G56-J56+S56,IF($C56="","",IF($D56="","",E56-G56-J56+$S56)))))))))),"")</f>
        <v/>
      </c>
      <c r="N56" s="241"/>
      <c r="O56" s="242"/>
      <c r="P56" s="308"/>
      <c r="Q56" s="249"/>
      <c r="R56" s="249"/>
      <c r="S56" s="250"/>
      <c r="T56" s="264"/>
      <c r="U56" s="265"/>
      <c r="V56" s="214" t="str">
        <f t="shared" si="3"/>
        <v/>
      </c>
    </row>
    <row r="57" spans="1:22" ht="19.899999999999999" customHeight="1">
      <c r="A57" s="230"/>
      <c r="B57" s="231"/>
      <c r="C57" s="232"/>
      <c r="D57" s="233"/>
      <c r="E57" s="234" t="str">
        <f ca="1">IFERROR(IF(A57="非課税・不課税取引計",SUMIFS($E$9:E56,$N$9:N56,"非・不")+P57,IF(A57="８％(軽減)対象計",SUMIFS($E$9:E56,$N$9:N56,"※")+P57,IF(AND(A57="小計",COUNTIF($A$9:A56,"小計")&lt;1),SUM($E$9:E56)+P57,IF(AND(A57="小計",COUNTIF($A$9:A56,"小計")&gt;=1),SUM(OFFSET($E$8,LARGE($V$9:V56,1)+1,0,LARGE($V$9:V57,1)-LARGE($V$9:V56,1)-1,1))+P57,IF(A57="８％対象計",SUMIFS($E$9:E56,$N$9:N56,"")+P57-SUMIFS($E$9:E56,$A$9:A56,"非課税・不課税取引計")-SUMIFS($E$9:E56,$A$9:A56,"小計")-SUMIFS($E$9:E56,$A$9:A56,"８％消費税計")-SUMIFS($E$9:E56,$A$9:A56,"８％対象計")-SUMIFS($E$9:E56,$A$9:A56,"８％(軽減)消費税計")-SUMIFS($E$9:E56,$A$9:A56,"８％(軽減)対象計"),IF(A57="８％(軽減)消費税計",ROUND(SUMIFS($E$9:E56,$A$9:A56,"８％(軽減)対象計")/COUNTIF($A$9:A56,"８％(軽減)対象計")*0.08,0)+P57,IF(A57="８％消費税計",ROUND(SUMIFS($E$9:E56,$A$9:A56,"８％対象計")/COUNTIF($A$9:A56,"８％対象計")*0.08,0)+P57,IF(AND(A57="値引き",C57="",D57=""),0+P57,IF(C57="","",IF(D57="","",ROUND(C57*D57,0)+P57)))))))))),"")</f>
        <v/>
      </c>
      <c r="F57" s="235"/>
      <c r="G57" s="236" t="str">
        <f ca="1">IFERROR(IF($A57="非課税・不課税取引計",SUMIFS(G$9:G56,$N$9:$N56,"非・不")+$Q57,IF(A57="８％(軽減)対象計",SUMIFS($G$9:G56,$N$9:N56,"※")+Q57,IF(AND(A57="小計",COUNTIF($A$9:A56,"小計")&lt;1),SUM($G$9:G56)+Q57,IF(AND(A57="小計",COUNTIF($A$9:A56,"小計")&gt;=1),SUM(OFFSET($G$8,LARGE($V$9:V56,1)+1,0,LARGE($V$9:V57,1)-LARGE($V$9:V56,1)-1,1))+Q57,IF($A57="８％対象計",SUMIFS(G$9:G56,$N$9:$N56,"")+$Q57-SUMIFS(G$9:G56,$A$9:$A56,"非課税・不課税取引計")-SUMIFS(G$9:G56,$A$9:$A56,"小計")-SUMIFS(G$9:G56,$A$9:$A56,"８％消費税計")-SUMIFS(G$9:G56,$A$9:$A56,"８％対象計")-SUMIFS($G$9:G56,$A$9:A56,"８％(軽減)消費税計")-SUMIFS($G$9:G56,$A$9:A56,"８％(軽減)対象計"),IF(A57="８％(軽減)消費税計",ROUND(SUMIFS($G$9:G56,$A$9:A56,"８％(軽減)対象計")/COUNTIF($A$9:A56,"８％(軽減)対象計")*0.08,0)+Q57,IF($A57="８％消費税計",ROUND(SUMIFS(G$9:G56,$A$9:$A56,"８％対象計")/COUNTIF($A$9:$A56,"８％対象計")*0.08,0)+$Q57,IF(A57="値引き",T57,IF($C57="","",IF($D57="","",ROUND(F57*$D57,0)+$Q57)))))))))),"")</f>
        <v/>
      </c>
      <c r="H57" s="237" t="str">
        <f t="shared" si="0"/>
        <v/>
      </c>
      <c r="I57" s="235"/>
      <c r="J57" s="238" t="str">
        <f ca="1">IFERROR(IF($A57="非課税・不課税取引計",SUMIFS(J$9:J56,$N$9:$N56,"非・不")+$R57,IF(A57="８％(軽減)対象計",SUMIFS($J$9:J56,$N$9:N56,"※")+R57,IF(AND(A57="小計",COUNTIF($A$9:A56,"小計")&lt;1),SUM($J$9:J56)+R57,IF(AND(A57="小計",COUNTIF($A$9:A56,"小計")&gt;=1),SUM(OFFSET($J$8,LARGE($V$9:V56,1)+1,0,LARGE($V$9:V57,1)-LARGE($V$9:V56,1)-1,1))+R57,IF($A57="８％対象計",SUMIFS(J$9:J56,$N$9:$N56,"")+$R57-SUMIFS(J$9:J56,$A$9:$A56,"非課税・不課税取引計")-SUMIFS(J$9:J56,$A$9:$A56,"小計")-SUMIFS(J$9:J56,$A$9:$A56,"８％消費税計")-SUMIFS(J$9:J56,$A$9:$A56,"８％対象計")-SUMIFS($J$9:J56,$A$9:A56,"８％(軽減)消費税計")-SUMIFS($J$9:J56,$A$9:A56,"８％(軽減)対象計"),IF(A57="８％(軽減)消費税計",ROUND(SUMIFS($J$9:J56,$A$9:A56,"８％(軽減)対象計")/COUNTIF($A$9:A56,"８％(軽減)対象計")*0.08,0)+R57,IF($A57="８％消費税計",ROUND(SUMIFS(J$9:J56,$A$9:$A56,"８％対象計")/COUNTIF($A$9:$A56,"８％対象計")*0.08,0)+$R57,IF(A57="値引き",U57,IF($C57="","",IF($D57="","",ROUND(I57*$D57,0)+$R57)))))))))),"")</f>
        <v/>
      </c>
      <c r="K57" s="239" t="str">
        <f t="shared" si="1"/>
        <v/>
      </c>
      <c r="L57" s="240" t="str">
        <f t="shared" si="2"/>
        <v/>
      </c>
      <c r="M57" s="234" t="str">
        <f ca="1">IFERROR(IF($A57="非課税・不課税取引計",SUMIFS(M$9:M56,$N$9:$N56,"非・不")+$S57,IF(A57="８％(軽減)対象計",SUMIFS($M$9:M56,$N$9:N56,"※")+S57,IF(AND(A57="小計",COUNTIF($A$9:A56,"小計")&lt;1),SUM($M$9:M56)+S57,IF(AND(A57="小計",COUNTIF($A$9:A56,"小計")&gt;=1),SUM(OFFSET($M$8,LARGE($V$9:V56,1)+1,0,LARGE($V$9:V57,1)-LARGE($V$9:V56,1)-1,1))+S57,IF($A57="８％対象計",SUMIFS(M$9:M56,$N$9:$N56,"")+$S57-SUMIFS(M$9:M56,$A$9:$A56,"非課税・不課税取引計")-SUMIFS(M$9:M56,$A$9:$A56,"小計")-SUMIFS(M$9:M56,$A$9:$A56,"８％消費税計")-SUMIFS(M$9:M56,$A$9:$A56,"８％対象計")-SUMIFS($M$9:M56,$A$9:A56,"８％(軽減)消費税計")-SUMIFS($M$9:M56,$A$9:A56,"８％(軽減)対象計"),IF(A57="８％(軽減)消費税計",ROUND(SUMIFS($M$9:M56,$A$9:A56,"８％(軽減)対象計")/COUNTIF($A$9:A56,"８％(軽減)対象計")*0.08,0)+S57,IF($A57="８％消費税計",ROUND(SUMIFS(M$9:M56,$A$9:$A56,"８％対象計")/COUNTIF($A$9:$A56,"８％対象計")*0.08,0)+$S57,IF(A57="値引き",E57-G57-J57+S57,IF($C57="","",IF($D57="","",E57-G57-J57+$S57)))))))))),"")</f>
        <v/>
      </c>
      <c r="N57" s="241"/>
      <c r="O57" s="242"/>
      <c r="P57" s="308"/>
      <c r="Q57" s="249"/>
      <c r="R57" s="249"/>
      <c r="S57" s="250"/>
      <c r="T57" s="264"/>
      <c r="U57" s="265"/>
      <c r="V57" s="214" t="str">
        <f t="shared" si="3"/>
        <v/>
      </c>
    </row>
    <row r="58" spans="1:22" ht="19.899999999999999" customHeight="1">
      <c r="A58" s="230"/>
      <c r="B58" s="231"/>
      <c r="C58" s="232"/>
      <c r="D58" s="233"/>
      <c r="E58" s="234" t="str">
        <f ca="1">IFERROR(IF(A58="非課税・不課税取引計",SUMIFS($E$9:E57,$N$9:N57,"非・不")+P58,IF(A58="８％(軽減)対象計",SUMIFS($E$9:E57,$N$9:N57,"※")+P58,IF(AND(A58="小計",COUNTIF($A$9:A57,"小計")&lt;1),SUM($E$9:E57)+P58,IF(AND(A58="小計",COUNTIF($A$9:A57,"小計")&gt;=1),SUM(OFFSET($E$8,LARGE($V$9:V57,1)+1,0,LARGE($V$9:V58,1)-LARGE($V$9:V57,1)-1,1))+P58,IF(A58="８％対象計",SUMIFS($E$9:E57,$N$9:N57,"")+P58-SUMIFS($E$9:E57,$A$9:A57,"非課税・不課税取引計")-SUMIFS($E$9:E57,$A$9:A57,"小計")-SUMIFS($E$9:E57,$A$9:A57,"８％消費税計")-SUMIFS($E$9:E57,$A$9:A57,"８％対象計")-SUMIFS($E$9:E57,$A$9:A57,"８％(軽減)消費税計")-SUMIFS($E$9:E57,$A$9:A57,"８％(軽減)対象計"),IF(A58="８％(軽減)消費税計",ROUND(SUMIFS($E$9:E57,$A$9:A57,"８％(軽減)対象計")/COUNTIF($A$9:A57,"８％(軽減)対象計")*0.08,0)+P58,IF(A58="８％消費税計",ROUND(SUMIFS($E$9:E57,$A$9:A57,"８％対象計")/COUNTIF($A$9:A57,"８％対象計")*0.08,0)+P58,IF(AND(A58="値引き",C58="",D58=""),0+P58,IF(C58="","",IF(D58="","",ROUND(C58*D58,0)+P58)))))))))),"")</f>
        <v/>
      </c>
      <c r="F58" s="235"/>
      <c r="G58" s="236" t="str">
        <f ca="1">IFERROR(IF($A58="非課税・不課税取引計",SUMIFS(G$9:G57,$N$9:$N57,"非・不")+$Q58,IF(A58="８％(軽減)対象計",SUMIFS($G$9:G57,$N$9:N57,"※")+Q58,IF(AND(A58="小計",COUNTIF($A$9:A57,"小計")&lt;1),SUM($G$9:G57)+Q58,IF(AND(A58="小計",COUNTIF($A$9:A57,"小計")&gt;=1),SUM(OFFSET($G$8,LARGE($V$9:V57,1)+1,0,LARGE($V$9:V58,1)-LARGE($V$9:V57,1)-1,1))+Q58,IF($A58="８％対象計",SUMIFS(G$9:G57,$N$9:$N57,"")+$Q58-SUMIFS(G$9:G57,$A$9:$A57,"非課税・不課税取引計")-SUMIFS(G$9:G57,$A$9:$A57,"小計")-SUMIFS(G$9:G57,$A$9:$A57,"８％消費税計")-SUMIFS(G$9:G57,$A$9:$A57,"８％対象計")-SUMIFS($G$9:G57,$A$9:A57,"８％(軽減)消費税計")-SUMIFS($G$9:G57,$A$9:A57,"８％(軽減)対象計"),IF(A58="８％(軽減)消費税計",ROUND(SUMIFS($G$9:G57,$A$9:A57,"８％(軽減)対象計")/COUNTIF($A$9:A57,"８％(軽減)対象計")*0.08,0)+Q58,IF($A58="８％消費税計",ROUND(SUMIFS(G$9:G57,$A$9:$A57,"８％対象計")/COUNTIF($A$9:$A57,"８％対象計")*0.08,0)+$Q58,IF(A58="値引き",T58,IF($C58="","",IF($D58="","",ROUND(F58*$D58,0)+$Q58)))))))))),"")</f>
        <v/>
      </c>
      <c r="H58" s="237" t="str">
        <f t="shared" si="0"/>
        <v/>
      </c>
      <c r="I58" s="235"/>
      <c r="J58" s="238" t="str">
        <f ca="1">IFERROR(IF($A58="非課税・不課税取引計",SUMIFS(J$9:J57,$N$9:$N57,"非・不")+$R58,IF(A58="８％(軽減)対象計",SUMIFS($J$9:J57,$N$9:N57,"※")+R58,IF(AND(A58="小計",COUNTIF($A$9:A57,"小計")&lt;1),SUM($J$9:J57)+R58,IF(AND(A58="小計",COUNTIF($A$9:A57,"小計")&gt;=1),SUM(OFFSET($J$8,LARGE($V$9:V57,1)+1,0,LARGE($V$9:V58,1)-LARGE($V$9:V57,1)-1,1))+R58,IF($A58="８％対象計",SUMIFS(J$9:J57,$N$9:$N57,"")+$R58-SUMIFS(J$9:J57,$A$9:$A57,"非課税・不課税取引計")-SUMIFS(J$9:J57,$A$9:$A57,"小計")-SUMIFS(J$9:J57,$A$9:$A57,"８％消費税計")-SUMIFS(J$9:J57,$A$9:$A57,"８％対象計")-SUMIFS($J$9:J57,$A$9:A57,"８％(軽減)消費税計")-SUMIFS($J$9:J57,$A$9:A57,"８％(軽減)対象計"),IF(A58="８％(軽減)消費税計",ROUND(SUMIFS($J$9:J57,$A$9:A57,"８％(軽減)対象計")/COUNTIF($A$9:A57,"８％(軽減)対象計")*0.08,0)+R58,IF($A58="８％消費税計",ROUND(SUMIFS(J$9:J57,$A$9:$A57,"８％対象計")/COUNTIF($A$9:$A57,"８％対象計")*0.08,0)+$R58,IF(A58="値引き",U58,IF($C58="","",IF($D58="","",ROUND(I58*$D58,0)+$R58)))))))))),"")</f>
        <v/>
      </c>
      <c r="K58" s="239" t="str">
        <f t="shared" si="1"/>
        <v/>
      </c>
      <c r="L58" s="240" t="str">
        <f t="shared" si="2"/>
        <v/>
      </c>
      <c r="M58" s="234" t="str">
        <f ca="1">IFERROR(IF($A58="非課税・不課税取引計",SUMIFS(M$9:M57,$N$9:$N57,"非・不")+$S58,IF(A58="８％(軽減)対象計",SUMIFS($M$9:M57,$N$9:N57,"※")+S58,IF(AND(A58="小計",COUNTIF($A$9:A57,"小計")&lt;1),SUM($M$9:M57)+S58,IF(AND(A58="小計",COUNTIF($A$9:A57,"小計")&gt;=1),SUM(OFFSET($M$8,LARGE($V$9:V57,1)+1,0,LARGE($V$9:V58,1)-LARGE($V$9:V57,1)-1,1))+S58,IF($A58="８％対象計",SUMIFS(M$9:M57,$N$9:$N57,"")+$S58-SUMIFS(M$9:M57,$A$9:$A57,"非課税・不課税取引計")-SUMIFS(M$9:M57,$A$9:$A57,"小計")-SUMIFS(M$9:M57,$A$9:$A57,"８％消費税計")-SUMIFS(M$9:M57,$A$9:$A57,"８％対象計")-SUMIFS($M$9:M57,$A$9:A57,"８％(軽減)消費税計")-SUMIFS($M$9:M57,$A$9:A57,"８％(軽減)対象計"),IF(A58="８％(軽減)消費税計",ROUND(SUMIFS($M$9:M57,$A$9:A57,"８％(軽減)対象計")/COUNTIF($A$9:A57,"８％(軽減)対象計")*0.08,0)+S58,IF($A58="８％消費税計",ROUND(SUMIFS(M$9:M57,$A$9:$A57,"８％対象計")/COUNTIF($A$9:$A57,"８％対象計")*0.08,0)+$S58,IF(A58="値引き",E58-G58-J58+S58,IF($C58="","",IF($D58="","",E58-G58-J58+$S58)))))))))),"")</f>
        <v/>
      </c>
      <c r="N58" s="241"/>
      <c r="O58" s="242"/>
      <c r="P58" s="308"/>
      <c r="Q58" s="249"/>
      <c r="R58" s="249"/>
      <c r="S58" s="250"/>
      <c r="T58" s="264"/>
      <c r="U58" s="265"/>
      <c r="V58" s="214" t="str">
        <f t="shared" si="3"/>
        <v/>
      </c>
    </row>
    <row r="59" spans="1:22" ht="19.899999999999999" customHeight="1">
      <c r="A59" s="230"/>
      <c r="B59" s="231"/>
      <c r="C59" s="232"/>
      <c r="D59" s="233"/>
      <c r="E59" s="234" t="str">
        <f ca="1">IFERROR(IF(A59="非課税・不課税取引計",SUMIFS($E$9:E58,$N$9:N58,"非・不")+P59,IF(A59="８％(軽減)対象計",SUMIFS($E$9:E58,$N$9:N58,"※")+P59,IF(AND(A59="小計",COUNTIF($A$9:A58,"小計")&lt;1),SUM($E$9:E58)+P59,IF(AND(A59="小計",COUNTIF($A$9:A58,"小計")&gt;=1),SUM(OFFSET($E$8,LARGE($V$9:V58,1)+1,0,LARGE($V$9:V59,1)-LARGE($V$9:V58,1)-1,1))+P59,IF(A59="８％対象計",SUMIFS($E$9:E58,$N$9:N58,"")+P59-SUMIFS($E$9:E58,$A$9:A58,"非課税・不課税取引計")-SUMIFS($E$9:E58,$A$9:A58,"小計")-SUMIFS($E$9:E58,$A$9:A58,"８％消費税計")-SUMIFS($E$9:E58,$A$9:A58,"８％対象計")-SUMIFS($E$9:E58,$A$9:A58,"８％(軽減)消費税計")-SUMIFS($E$9:E58,$A$9:A58,"８％(軽減)対象計"),IF(A59="８％(軽減)消費税計",ROUND(SUMIFS($E$9:E58,$A$9:A58,"８％(軽減)対象計")/COUNTIF($A$9:A58,"８％(軽減)対象計")*0.08,0)+P59,IF(A59="８％消費税計",ROUND(SUMIFS($E$9:E58,$A$9:A58,"８％対象計")/COUNTIF($A$9:A58,"８％対象計")*0.08,0)+P59,IF(AND(A59="値引き",C59="",D59=""),0+P59,IF(C59="","",IF(D59="","",ROUND(C59*D59,0)+P59)))))))))),"")</f>
        <v/>
      </c>
      <c r="F59" s="235"/>
      <c r="G59" s="236" t="str">
        <f ca="1">IFERROR(IF($A59="非課税・不課税取引計",SUMIFS(G$9:G58,$N$9:$N58,"非・不")+$Q59,IF(A59="８％(軽減)対象計",SUMIFS($G$9:G58,$N$9:N58,"※")+Q59,IF(AND(A59="小計",COUNTIF($A$9:A58,"小計")&lt;1),SUM($G$9:G58)+Q59,IF(AND(A59="小計",COUNTIF($A$9:A58,"小計")&gt;=1),SUM(OFFSET($G$8,LARGE($V$9:V58,1)+1,0,LARGE($V$9:V59,1)-LARGE($V$9:V58,1)-1,1))+Q59,IF($A59="８％対象計",SUMIFS(G$9:G58,$N$9:$N58,"")+$Q59-SUMIFS(G$9:G58,$A$9:$A58,"非課税・不課税取引計")-SUMIFS(G$9:G58,$A$9:$A58,"小計")-SUMIFS(G$9:G58,$A$9:$A58,"８％消費税計")-SUMIFS(G$9:G58,$A$9:$A58,"８％対象計")-SUMIFS($G$9:G58,$A$9:A58,"８％(軽減)消費税計")-SUMIFS($G$9:G58,$A$9:A58,"８％(軽減)対象計"),IF(A59="８％(軽減)消費税計",ROUND(SUMIFS($G$9:G58,$A$9:A58,"８％(軽減)対象計")/COUNTIF($A$9:A58,"８％(軽減)対象計")*0.08,0)+Q59,IF($A59="８％消費税計",ROUND(SUMIFS(G$9:G58,$A$9:$A58,"８％対象計")/COUNTIF($A$9:$A58,"８％対象計")*0.08,0)+$Q59,IF(A59="値引き",T59,IF($C59="","",IF($D59="","",ROUND(F59*$D59,0)+$Q59)))))))))),"")</f>
        <v/>
      </c>
      <c r="H59" s="237" t="str">
        <f t="shared" si="0"/>
        <v/>
      </c>
      <c r="I59" s="235"/>
      <c r="J59" s="238" t="str">
        <f ca="1">IFERROR(IF($A59="非課税・不課税取引計",SUMIFS(J$9:J58,$N$9:$N58,"非・不")+$R59,IF(A59="８％(軽減)対象計",SUMIFS($J$9:J58,$N$9:N58,"※")+R59,IF(AND(A59="小計",COUNTIF($A$9:A58,"小計")&lt;1),SUM($J$9:J58)+R59,IF(AND(A59="小計",COUNTIF($A$9:A58,"小計")&gt;=1),SUM(OFFSET($J$8,LARGE($V$9:V58,1)+1,0,LARGE($V$9:V59,1)-LARGE($V$9:V58,1)-1,1))+R59,IF($A59="８％対象計",SUMIFS(J$9:J58,$N$9:$N58,"")+$R59-SUMIFS(J$9:J58,$A$9:$A58,"非課税・不課税取引計")-SUMIFS(J$9:J58,$A$9:$A58,"小計")-SUMIFS(J$9:J58,$A$9:$A58,"８％消費税計")-SUMIFS(J$9:J58,$A$9:$A58,"８％対象計")-SUMIFS($J$9:J58,$A$9:A58,"８％(軽減)消費税計")-SUMIFS($J$9:J58,$A$9:A58,"８％(軽減)対象計"),IF(A59="８％(軽減)消費税計",ROUND(SUMIFS($J$9:J58,$A$9:A58,"８％(軽減)対象計")/COUNTIF($A$9:A58,"８％(軽減)対象計")*0.08,0)+R59,IF($A59="８％消費税計",ROUND(SUMIFS(J$9:J58,$A$9:$A58,"８％対象計")/COUNTIF($A$9:$A58,"８％対象計")*0.08,0)+$R59,IF(A59="値引き",U59,IF($C59="","",IF($D59="","",ROUND(I59*$D59,0)+$R59)))))))))),"")</f>
        <v/>
      </c>
      <c r="K59" s="239" t="str">
        <f t="shared" si="1"/>
        <v/>
      </c>
      <c r="L59" s="240" t="str">
        <f t="shared" si="2"/>
        <v/>
      </c>
      <c r="M59" s="234" t="str">
        <f ca="1">IFERROR(IF($A59="非課税・不課税取引計",SUMIFS(M$9:M58,$N$9:$N58,"非・不")+$S59,IF(A59="８％(軽減)対象計",SUMIFS($M$9:M58,$N$9:N58,"※")+S59,IF(AND(A59="小計",COUNTIF($A$9:A58,"小計")&lt;1),SUM($M$9:M58)+S59,IF(AND(A59="小計",COUNTIF($A$9:A58,"小計")&gt;=1),SUM(OFFSET($M$8,LARGE($V$9:V58,1)+1,0,LARGE($V$9:V59,1)-LARGE($V$9:V58,1)-1,1))+S59,IF($A59="８％対象計",SUMIFS(M$9:M58,$N$9:$N58,"")+$S59-SUMIFS(M$9:M58,$A$9:$A58,"非課税・不課税取引計")-SUMIFS(M$9:M58,$A$9:$A58,"小計")-SUMIFS(M$9:M58,$A$9:$A58,"８％消費税計")-SUMIFS(M$9:M58,$A$9:$A58,"８％対象計")-SUMIFS($M$9:M58,$A$9:A58,"８％(軽減)消費税計")-SUMIFS($M$9:M58,$A$9:A58,"８％(軽減)対象計"),IF(A59="８％(軽減)消費税計",ROUND(SUMIFS($M$9:M58,$A$9:A58,"８％(軽減)対象計")/COUNTIF($A$9:A58,"８％(軽減)対象計")*0.08,0)+S59,IF($A59="８％消費税計",ROUND(SUMIFS(M$9:M58,$A$9:$A58,"８％対象計")/COUNTIF($A$9:$A58,"８％対象計")*0.08,0)+$S59,IF(A59="値引き",E59-G59-J59+S59,IF($C59="","",IF($D59="","",E59-G59-J59+$S59)))))))))),"")</f>
        <v/>
      </c>
      <c r="N59" s="241"/>
      <c r="O59" s="242"/>
      <c r="P59" s="308"/>
      <c r="Q59" s="249"/>
      <c r="R59" s="249"/>
      <c r="S59" s="250"/>
      <c r="T59" s="264"/>
      <c r="U59" s="265"/>
      <c r="V59" s="214" t="str">
        <f t="shared" si="3"/>
        <v/>
      </c>
    </row>
    <row r="60" spans="1:22" ht="19.899999999999999" customHeight="1">
      <c r="A60" s="230"/>
      <c r="B60" s="231"/>
      <c r="C60" s="232"/>
      <c r="D60" s="233"/>
      <c r="E60" s="234" t="str">
        <f ca="1">IFERROR(IF(A60="非課税・不課税取引計",SUMIFS($E$9:E59,$N$9:N59,"非・不")+P60,IF(A60="８％(軽減)対象計",SUMIFS($E$9:E59,$N$9:N59,"※")+P60,IF(AND(A60="小計",COUNTIF($A$9:A59,"小計")&lt;1),SUM($E$9:E59)+P60,IF(AND(A60="小計",COUNTIF($A$9:A59,"小計")&gt;=1),SUM(OFFSET($E$8,LARGE($V$9:V59,1)+1,0,LARGE($V$9:V60,1)-LARGE($V$9:V59,1)-1,1))+P60,IF(A60="８％対象計",SUMIFS($E$9:E59,$N$9:N59,"")+P60-SUMIFS($E$9:E59,$A$9:A59,"非課税・不課税取引計")-SUMIFS($E$9:E59,$A$9:A59,"小計")-SUMIFS($E$9:E59,$A$9:A59,"８％消費税計")-SUMIFS($E$9:E59,$A$9:A59,"８％対象計")-SUMIFS($E$9:E59,$A$9:A59,"８％(軽減)消費税計")-SUMIFS($E$9:E59,$A$9:A59,"８％(軽減)対象計"),IF(A60="８％(軽減)消費税計",ROUND(SUMIFS($E$9:E59,$A$9:A59,"８％(軽減)対象計")/COUNTIF($A$9:A59,"８％(軽減)対象計")*0.08,0)+P60,IF(A60="８％消費税計",ROUND(SUMIFS($E$9:E59,$A$9:A59,"８％対象計")/COUNTIF($A$9:A59,"８％対象計")*0.08,0)+P60,IF(AND(A60="値引き",C60="",D60=""),0+P60,IF(C60="","",IF(D60="","",ROUND(C60*D60,0)+P60)))))))))),"")</f>
        <v/>
      </c>
      <c r="F60" s="235"/>
      <c r="G60" s="236" t="str">
        <f ca="1">IFERROR(IF($A60="非課税・不課税取引計",SUMIFS(G$9:G59,$N$9:$N59,"非・不")+$Q60,IF(A60="８％(軽減)対象計",SUMIFS($G$9:G59,$N$9:N59,"※")+Q60,IF(AND(A60="小計",COUNTIF($A$9:A59,"小計")&lt;1),SUM($G$9:G59)+Q60,IF(AND(A60="小計",COUNTIF($A$9:A59,"小計")&gt;=1),SUM(OFFSET($G$8,LARGE($V$9:V59,1)+1,0,LARGE($V$9:V60,1)-LARGE($V$9:V59,1)-1,1))+Q60,IF($A60="８％対象計",SUMIFS(G$9:G59,$N$9:$N59,"")+$Q60-SUMIFS(G$9:G59,$A$9:$A59,"非課税・不課税取引計")-SUMIFS(G$9:G59,$A$9:$A59,"小計")-SUMIFS(G$9:G59,$A$9:$A59,"８％消費税計")-SUMIFS(G$9:G59,$A$9:$A59,"８％対象計")-SUMIFS($G$9:G59,$A$9:A59,"８％(軽減)消費税計")-SUMIFS($G$9:G59,$A$9:A59,"８％(軽減)対象計"),IF(A60="８％(軽減)消費税計",ROUND(SUMIFS($G$9:G59,$A$9:A59,"８％(軽減)対象計")/COUNTIF($A$9:A59,"８％(軽減)対象計")*0.08,0)+Q60,IF($A60="８％消費税計",ROUND(SUMIFS(G$9:G59,$A$9:$A59,"８％対象計")/COUNTIF($A$9:$A59,"８％対象計")*0.08,0)+$Q60,IF(A60="値引き",T60,IF($C60="","",IF($D60="","",ROUND(F60*$D60,0)+$Q60)))))))))),"")</f>
        <v/>
      </c>
      <c r="H60" s="237" t="str">
        <f t="shared" si="0"/>
        <v/>
      </c>
      <c r="I60" s="235"/>
      <c r="J60" s="238" t="str">
        <f ca="1">IFERROR(IF($A60="非課税・不課税取引計",SUMIFS(J$9:J59,$N$9:$N59,"非・不")+$R60,IF(A60="８％(軽減)対象計",SUMIFS($J$9:J59,$N$9:N59,"※")+R60,IF(AND(A60="小計",COUNTIF($A$9:A59,"小計")&lt;1),SUM($J$9:J59)+R60,IF(AND(A60="小計",COUNTIF($A$9:A59,"小計")&gt;=1),SUM(OFFSET($J$8,LARGE($V$9:V59,1)+1,0,LARGE($V$9:V60,1)-LARGE($V$9:V59,1)-1,1))+R60,IF($A60="８％対象計",SUMIFS(J$9:J59,$N$9:$N59,"")+$R60-SUMIFS(J$9:J59,$A$9:$A59,"非課税・不課税取引計")-SUMIFS(J$9:J59,$A$9:$A59,"小計")-SUMIFS(J$9:J59,$A$9:$A59,"８％消費税計")-SUMIFS(J$9:J59,$A$9:$A59,"８％対象計")-SUMIFS($J$9:J59,$A$9:A59,"８％(軽減)消費税計")-SUMIFS($J$9:J59,$A$9:A59,"８％(軽減)対象計"),IF(A60="８％(軽減)消費税計",ROUND(SUMIFS($J$9:J59,$A$9:A59,"８％(軽減)対象計")/COUNTIF($A$9:A59,"８％(軽減)対象計")*0.08,0)+R60,IF($A60="８％消費税計",ROUND(SUMIFS(J$9:J59,$A$9:$A59,"８％対象計")/COUNTIF($A$9:$A59,"８％対象計")*0.08,0)+$R60,IF(A60="値引き",U60,IF($C60="","",IF($D60="","",ROUND(I60*$D60,0)+$R60)))))))))),"")</f>
        <v/>
      </c>
      <c r="K60" s="239" t="str">
        <f t="shared" si="1"/>
        <v/>
      </c>
      <c r="L60" s="240" t="str">
        <f t="shared" si="2"/>
        <v/>
      </c>
      <c r="M60" s="234" t="str">
        <f ca="1">IFERROR(IF($A60="非課税・不課税取引計",SUMIFS(M$9:M59,$N$9:$N59,"非・不")+$S60,IF(A60="８％(軽減)対象計",SUMIFS($M$9:M59,$N$9:N59,"※")+S60,IF(AND(A60="小計",COUNTIF($A$9:A59,"小計")&lt;1),SUM($M$9:M59)+S60,IF(AND(A60="小計",COUNTIF($A$9:A59,"小計")&gt;=1),SUM(OFFSET($M$8,LARGE($V$9:V59,1)+1,0,LARGE($V$9:V60,1)-LARGE($V$9:V59,1)-1,1))+S60,IF($A60="８％対象計",SUMIFS(M$9:M59,$N$9:$N59,"")+$S60-SUMIFS(M$9:M59,$A$9:$A59,"非課税・不課税取引計")-SUMIFS(M$9:M59,$A$9:$A59,"小計")-SUMIFS(M$9:M59,$A$9:$A59,"８％消費税計")-SUMIFS(M$9:M59,$A$9:$A59,"８％対象計")-SUMIFS($M$9:M59,$A$9:A59,"８％(軽減)消費税計")-SUMIFS($M$9:M59,$A$9:A59,"８％(軽減)対象計"),IF(A60="８％(軽減)消費税計",ROUND(SUMIFS($M$9:M59,$A$9:A59,"８％(軽減)対象計")/COUNTIF($A$9:A59,"８％(軽減)対象計")*0.08,0)+S60,IF($A60="８％消費税計",ROUND(SUMIFS(M$9:M59,$A$9:$A59,"８％対象計")/COUNTIF($A$9:$A59,"８％対象計")*0.08,0)+$S60,IF(A60="値引き",E60-G60-J60+S60,IF($C60="","",IF($D60="","",E60-G60-J60+$S60)))))))))),"")</f>
        <v/>
      </c>
      <c r="N60" s="241"/>
      <c r="O60" s="242"/>
      <c r="P60" s="308"/>
      <c r="Q60" s="249"/>
      <c r="R60" s="249"/>
      <c r="S60" s="250"/>
      <c r="T60" s="264"/>
      <c r="U60" s="265"/>
      <c r="V60" s="214" t="str">
        <f t="shared" si="3"/>
        <v/>
      </c>
    </row>
    <row r="61" spans="1:22" ht="19.899999999999999" customHeight="1">
      <c r="A61" s="230"/>
      <c r="B61" s="231"/>
      <c r="C61" s="232"/>
      <c r="D61" s="233"/>
      <c r="E61" s="234" t="str">
        <f ca="1">IFERROR(IF(A61="非課税・不課税取引計",SUMIFS($E$9:E60,$N$9:N60,"非・不")+P61,IF(A61="８％(軽減)対象計",SUMIFS($E$9:E60,$N$9:N60,"※")+P61,IF(AND(A61="小計",COUNTIF($A$9:A60,"小計")&lt;1),SUM($E$9:E60)+P61,IF(AND(A61="小計",COUNTIF($A$9:A60,"小計")&gt;=1),SUM(OFFSET($E$8,LARGE($V$9:V60,1)+1,0,LARGE($V$9:V61,1)-LARGE($V$9:V60,1)-1,1))+P61,IF(A61="８％対象計",SUMIFS($E$9:E60,$N$9:N60,"")+P61-SUMIFS($E$9:E60,$A$9:A60,"非課税・不課税取引計")-SUMIFS($E$9:E60,$A$9:A60,"小計")-SUMIFS($E$9:E60,$A$9:A60,"８％消費税計")-SUMIFS($E$9:E60,$A$9:A60,"８％対象計")-SUMIFS($E$9:E60,$A$9:A60,"８％(軽減)消費税計")-SUMIFS($E$9:E60,$A$9:A60,"８％(軽減)対象計"),IF(A61="８％(軽減)消費税計",ROUND(SUMIFS($E$9:E60,$A$9:A60,"８％(軽減)対象計")/COUNTIF($A$9:A60,"８％(軽減)対象計")*0.08,0)+P61,IF(A61="８％消費税計",ROUND(SUMIFS($E$9:E60,$A$9:A60,"８％対象計")/COUNTIF($A$9:A60,"８％対象計")*0.08,0)+P61,IF(AND(A61="値引き",C61="",D61=""),0+P61,IF(C61="","",IF(D61="","",ROUND(C61*D61,0)+P61)))))))))),"")</f>
        <v/>
      </c>
      <c r="F61" s="235"/>
      <c r="G61" s="236" t="str">
        <f ca="1">IFERROR(IF($A61="非課税・不課税取引計",SUMIFS(G$9:G60,$N$9:$N60,"非・不")+$Q61,IF(A61="８％(軽減)対象計",SUMIFS($G$9:G60,$N$9:N60,"※")+Q61,IF(AND(A61="小計",COUNTIF($A$9:A60,"小計")&lt;1),SUM($G$9:G60)+Q61,IF(AND(A61="小計",COUNTIF($A$9:A60,"小計")&gt;=1),SUM(OFFSET($G$8,LARGE($V$9:V60,1)+1,0,LARGE($V$9:V61,1)-LARGE($V$9:V60,1)-1,1))+Q61,IF($A61="８％対象計",SUMIFS(G$9:G60,$N$9:$N60,"")+$Q61-SUMIFS(G$9:G60,$A$9:$A60,"非課税・不課税取引計")-SUMIFS(G$9:G60,$A$9:$A60,"小計")-SUMIFS(G$9:G60,$A$9:$A60,"８％消費税計")-SUMIFS(G$9:G60,$A$9:$A60,"８％対象計")-SUMIFS($G$9:G60,$A$9:A60,"８％(軽減)消費税計")-SUMIFS($G$9:G60,$A$9:A60,"８％(軽減)対象計"),IF(A61="８％(軽減)消費税計",ROUND(SUMIFS($G$9:G60,$A$9:A60,"８％(軽減)対象計")/COUNTIF($A$9:A60,"８％(軽減)対象計")*0.08,0)+Q61,IF($A61="８％消費税計",ROUND(SUMIFS(G$9:G60,$A$9:$A60,"８％対象計")/COUNTIF($A$9:$A60,"８％対象計")*0.08,0)+$Q61,IF(A61="値引き",T61,IF($C61="","",IF($D61="","",ROUND(F61*$D61,0)+$Q61)))))))))),"")</f>
        <v/>
      </c>
      <c r="H61" s="237" t="str">
        <f t="shared" si="0"/>
        <v/>
      </c>
      <c r="I61" s="235"/>
      <c r="J61" s="238" t="str">
        <f ca="1">IFERROR(IF($A61="非課税・不課税取引計",SUMIFS(J$9:J60,$N$9:$N60,"非・不")+$R61,IF(A61="８％(軽減)対象計",SUMIFS($J$9:J60,$N$9:N60,"※")+R61,IF(AND(A61="小計",COUNTIF($A$9:A60,"小計")&lt;1),SUM($J$9:J60)+R61,IF(AND(A61="小計",COUNTIF($A$9:A60,"小計")&gt;=1),SUM(OFFSET($J$8,LARGE($V$9:V60,1)+1,0,LARGE($V$9:V61,1)-LARGE($V$9:V60,1)-1,1))+R61,IF($A61="８％対象計",SUMIFS(J$9:J60,$N$9:$N60,"")+$R61-SUMIFS(J$9:J60,$A$9:$A60,"非課税・不課税取引計")-SUMIFS(J$9:J60,$A$9:$A60,"小計")-SUMIFS(J$9:J60,$A$9:$A60,"８％消費税計")-SUMIFS(J$9:J60,$A$9:$A60,"８％対象計")-SUMIFS($J$9:J60,$A$9:A60,"８％(軽減)消費税計")-SUMIFS($J$9:J60,$A$9:A60,"８％(軽減)対象計"),IF(A61="８％(軽減)消費税計",ROUND(SUMIFS($J$9:J60,$A$9:A60,"８％(軽減)対象計")/COUNTIF($A$9:A60,"８％(軽減)対象計")*0.08,0)+R61,IF($A61="８％消費税計",ROUND(SUMIFS(J$9:J60,$A$9:$A60,"８％対象計")/COUNTIF($A$9:$A60,"８％対象計")*0.08,0)+$R61,IF(A61="値引き",U61,IF($C61="","",IF($D61="","",ROUND(I61*$D61,0)+$R61)))))))))),"")</f>
        <v/>
      </c>
      <c r="K61" s="239" t="str">
        <f t="shared" si="1"/>
        <v/>
      </c>
      <c r="L61" s="240" t="str">
        <f t="shared" si="2"/>
        <v/>
      </c>
      <c r="M61" s="234" t="str">
        <f ca="1">IFERROR(IF($A61="非課税・不課税取引計",SUMIFS(M$9:M60,$N$9:$N60,"非・不")+$S61,IF(A61="８％(軽減)対象計",SUMIFS($M$9:M60,$N$9:N60,"※")+S61,IF(AND(A61="小計",COUNTIF($A$9:A60,"小計")&lt;1),SUM($M$9:M60)+S61,IF(AND(A61="小計",COUNTIF($A$9:A60,"小計")&gt;=1),SUM(OFFSET($M$8,LARGE($V$9:V60,1)+1,0,LARGE($V$9:V61,1)-LARGE($V$9:V60,1)-1,1))+S61,IF($A61="８％対象計",SUMIFS(M$9:M60,$N$9:$N60,"")+$S61-SUMIFS(M$9:M60,$A$9:$A60,"非課税・不課税取引計")-SUMIFS(M$9:M60,$A$9:$A60,"小計")-SUMIFS(M$9:M60,$A$9:$A60,"８％消費税計")-SUMIFS(M$9:M60,$A$9:$A60,"８％対象計")-SUMIFS($M$9:M60,$A$9:A60,"８％(軽減)消費税計")-SUMIFS($M$9:M60,$A$9:A60,"８％(軽減)対象計"),IF(A61="８％(軽減)消費税計",ROUND(SUMIFS($M$9:M60,$A$9:A60,"８％(軽減)対象計")/COUNTIF($A$9:A60,"８％(軽減)対象計")*0.08,0)+S61,IF($A61="８％消費税計",ROUND(SUMIFS(M$9:M60,$A$9:$A60,"８％対象計")/COUNTIF($A$9:$A60,"８％対象計")*0.08,0)+$S61,IF(A61="値引き",E61-G61-J61+S61,IF($C61="","",IF($D61="","",E61-G61-J61+$S61)))))))))),"")</f>
        <v/>
      </c>
      <c r="N61" s="241"/>
      <c r="O61" s="242"/>
      <c r="P61" s="308"/>
      <c r="Q61" s="249"/>
      <c r="R61" s="249"/>
      <c r="S61" s="250"/>
      <c r="T61" s="264"/>
      <c r="U61" s="265"/>
      <c r="V61" s="214" t="str">
        <f t="shared" si="3"/>
        <v/>
      </c>
    </row>
    <row r="62" spans="1:22" ht="19.899999999999999" customHeight="1">
      <c r="A62" s="230"/>
      <c r="B62" s="231"/>
      <c r="C62" s="232"/>
      <c r="D62" s="233"/>
      <c r="E62" s="234" t="str">
        <f ca="1">IFERROR(IF(A62="非課税・不課税取引計",SUMIFS($E$9:E61,$N$9:N61,"非・不")+P62,IF(A62="８％(軽減)対象計",SUMIFS($E$9:E61,$N$9:N61,"※")+P62,IF(AND(A62="小計",COUNTIF($A$9:A61,"小計")&lt;1),SUM($E$9:E61)+P62,IF(AND(A62="小計",COUNTIF($A$9:A61,"小計")&gt;=1),SUM(OFFSET($E$8,LARGE($V$9:V61,1)+1,0,LARGE($V$9:V62,1)-LARGE($V$9:V61,1)-1,1))+P62,IF(A62="８％対象計",SUMIFS($E$9:E61,$N$9:N61,"")+P62-SUMIFS($E$9:E61,$A$9:A61,"非課税・不課税取引計")-SUMIFS($E$9:E61,$A$9:A61,"小計")-SUMIFS($E$9:E61,$A$9:A61,"８％消費税計")-SUMIFS($E$9:E61,$A$9:A61,"８％対象計")-SUMIFS($E$9:E61,$A$9:A61,"８％(軽減)消費税計")-SUMIFS($E$9:E61,$A$9:A61,"８％(軽減)対象計"),IF(A62="８％(軽減)消費税計",ROUND(SUMIFS($E$9:E61,$A$9:A61,"８％(軽減)対象計")/COUNTIF($A$9:A61,"８％(軽減)対象計")*0.08,0)+P62,IF(A62="８％消費税計",ROUND(SUMIFS($E$9:E61,$A$9:A61,"８％対象計")/COUNTIF($A$9:A61,"８％対象計")*0.08,0)+P62,IF(AND(A62="値引き",C62="",D62=""),0+P62,IF(C62="","",IF(D62="","",ROUND(C62*D62,0)+P62)))))))))),"")</f>
        <v/>
      </c>
      <c r="F62" s="235"/>
      <c r="G62" s="236" t="str">
        <f ca="1">IFERROR(IF($A62="非課税・不課税取引計",SUMIFS(G$9:G61,$N$9:$N61,"非・不")+$Q62,IF(A62="８％(軽減)対象計",SUMIFS($G$9:G61,$N$9:N61,"※")+Q62,IF(AND(A62="小計",COUNTIF($A$9:A61,"小計")&lt;1),SUM($G$9:G61)+Q62,IF(AND(A62="小計",COUNTIF($A$9:A61,"小計")&gt;=1),SUM(OFFSET($G$8,LARGE($V$9:V61,1)+1,0,LARGE($V$9:V62,1)-LARGE($V$9:V61,1)-1,1))+Q62,IF($A62="８％対象計",SUMIFS(G$9:G61,$N$9:$N61,"")+$Q62-SUMIFS(G$9:G61,$A$9:$A61,"非課税・不課税取引計")-SUMIFS(G$9:G61,$A$9:$A61,"小計")-SUMIFS(G$9:G61,$A$9:$A61,"８％消費税計")-SUMIFS(G$9:G61,$A$9:$A61,"８％対象計")-SUMIFS($G$9:G61,$A$9:A61,"８％(軽減)消費税計")-SUMIFS($G$9:G61,$A$9:A61,"８％(軽減)対象計"),IF(A62="８％(軽減)消費税計",ROUND(SUMIFS($G$9:G61,$A$9:A61,"８％(軽減)対象計")/COUNTIF($A$9:A61,"８％(軽減)対象計")*0.08,0)+Q62,IF($A62="８％消費税計",ROUND(SUMIFS(G$9:G61,$A$9:$A61,"８％対象計")/COUNTIF($A$9:$A61,"８％対象計")*0.08,0)+$Q62,IF(A62="値引き",T62,IF($C62="","",IF($D62="","",ROUND(F62*$D62,0)+$Q62)))))))))),"")</f>
        <v/>
      </c>
      <c r="H62" s="237" t="str">
        <f t="shared" si="0"/>
        <v/>
      </c>
      <c r="I62" s="235"/>
      <c r="J62" s="238" t="str">
        <f ca="1">IFERROR(IF($A62="非課税・不課税取引計",SUMIFS(J$9:J61,$N$9:$N61,"非・不")+$R62,IF(A62="８％(軽減)対象計",SUMIFS($J$9:J61,$N$9:N61,"※")+R62,IF(AND(A62="小計",COUNTIF($A$9:A61,"小計")&lt;1),SUM($J$9:J61)+R62,IF(AND(A62="小計",COUNTIF($A$9:A61,"小計")&gt;=1),SUM(OFFSET($J$8,LARGE($V$9:V61,1)+1,0,LARGE($V$9:V62,1)-LARGE($V$9:V61,1)-1,1))+R62,IF($A62="８％対象計",SUMIFS(J$9:J61,$N$9:$N61,"")+$R62-SUMIFS(J$9:J61,$A$9:$A61,"非課税・不課税取引計")-SUMIFS(J$9:J61,$A$9:$A61,"小計")-SUMIFS(J$9:J61,$A$9:$A61,"８％消費税計")-SUMIFS(J$9:J61,$A$9:$A61,"８％対象計")-SUMIFS($J$9:J61,$A$9:A61,"８％(軽減)消費税計")-SUMIFS($J$9:J61,$A$9:A61,"８％(軽減)対象計"),IF(A62="８％(軽減)消費税計",ROUND(SUMIFS($J$9:J61,$A$9:A61,"８％(軽減)対象計")/COUNTIF($A$9:A61,"８％(軽減)対象計")*0.08,0)+R62,IF($A62="８％消費税計",ROUND(SUMIFS(J$9:J61,$A$9:$A61,"８％対象計")/COUNTIF($A$9:$A61,"８％対象計")*0.08,0)+$R62,IF(A62="値引き",U62,IF($C62="","",IF($D62="","",ROUND(I62*$D62,0)+$R62)))))))))),"")</f>
        <v/>
      </c>
      <c r="K62" s="239" t="str">
        <f t="shared" si="1"/>
        <v/>
      </c>
      <c r="L62" s="240" t="str">
        <f t="shared" si="2"/>
        <v/>
      </c>
      <c r="M62" s="234" t="str">
        <f ca="1">IFERROR(IF($A62="非課税・不課税取引計",SUMIFS(M$9:M61,$N$9:$N61,"非・不")+$S62,IF(A62="８％(軽減)対象計",SUMIFS($M$9:M61,$N$9:N61,"※")+S62,IF(AND(A62="小計",COUNTIF($A$9:A61,"小計")&lt;1),SUM($M$9:M61)+S62,IF(AND(A62="小計",COUNTIF($A$9:A61,"小計")&gt;=1),SUM(OFFSET($M$8,LARGE($V$9:V61,1)+1,0,LARGE($V$9:V62,1)-LARGE($V$9:V61,1)-1,1))+S62,IF($A62="８％対象計",SUMIFS(M$9:M61,$N$9:$N61,"")+$S62-SUMIFS(M$9:M61,$A$9:$A61,"非課税・不課税取引計")-SUMIFS(M$9:M61,$A$9:$A61,"小計")-SUMIFS(M$9:M61,$A$9:$A61,"８％消費税計")-SUMIFS(M$9:M61,$A$9:$A61,"８％対象計")-SUMIFS($M$9:M61,$A$9:A61,"８％(軽減)消費税計")-SUMIFS($M$9:M61,$A$9:A61,"８％(軽減)対象計"),IF(A62="８％(軽減)消費税計",ROUND(SUMIFS($M$9:M61,$A$9:A61,"８％(軽減)対象計")/COUNTIF($A$9:A61,"８％(軽減)対象計")*0.08,0)+S62,IF($A62="８％消費税計",ROUND(SUMIFS(M$9:M61,$A$9:$A61,"８％対象計")/COUNTIF($A$9:$A61,"８％対象計")*0.08,0)+$S62,IF(A62="値引き",E62-G62-J62+S62,IF($C62="","",IF($D62="","",E62-G62-J62+$S62)))))))))),"")</f>
        <v/>
      </c>
      <c r="N62" s="241"/>
      <c r="O62" s="242"/>
      <c r="P62" s="308"/>
      <c r="Q62" s="249"/>
      <c r="R62" s="249"/>
      <c r="S62" s="250"/>
      <c r="T62" s="264"/>
      <c r="U62" s="265"/>
      <c r="V62" s="214" t="str">
        <f t="shared" si="3"/>
        <v/>
      </c>
    </row>
    <row r="63" spans="1:22" ht="19.899999999999999" customHeight="1">
      <c r="A63" s="230"/>
      <c r="B63" s="231"/>
      <c r="C63" s="232"/>
      <c r="D63" s="233"/>
      <c r="E63" s="234" t="str">
        <f ca="1">IFERROR(IF(A63="非課税・不課税取引計",SUMIFS($E$9:E62,$N$9:N62,"非・不")+P63,IF(A63="８％(軽減)対象計",SUMIFS($E$9:E62,$N$9:N62,"※")+P63,IF(AND(A63="小計",COUNTIF($A$9:A62,"小計")&lt;1),SUM($E$9:E62)+P63,IF(AND(A63="小計",COUNTIF($A$9:A62,"小計")&gt;=1),SUM(OFFSET($E$8,LARGE($V$9:V62,1)+1,0,LARGE($V$9:V63,1)-LARGE($V$9:V62,1)-1,1))+P63,IF(A63="８％対象計",SUMIFS($E$9:E62,$N$9:N62,"")+P63-SUMIFS($E$9:E62,$A$9:A62,"非課税・不課税取引計")-SUMIFS($E$9:E62,$A$9:A62,"小計")-SUMIFS($E$9:E62,$A$9:A62,"８％消費税計")-SUMIFS($E$9:E62,$A$9:A62,"８％対象計")-SUMIFS($E$9:E62,$A$9:A62,"８％(軽減)消費税計")-SUMIFS($E$9:E62,$A$9:A62,"８％(軽減)対象計"),IF(A63="８％(軽減)消費税計",ROUND(SUMIFS($E$9:E62,$A$9:A62,"８％(軽減)対象計")/COUNTIF($A$9:A62,"８％(軽減)対象計")*0.08,0)+P63,IF(A63="８％消費税計",ROUND(SUMIFS($E$9:E62,$A$9:A62,"８％対象計")/COUNTIF($A$9:A62,"８％対象計")*0.08,0)+P63,IF(AND(A63="値引き",C63="",D63=""),0+P63,IF(C63="","",IF(D63="","",ROUND(C63*D63,0)+P63)))))))))),"")</f>
        <v/>
      </c>
      <c r="F63" s="235"/>
      <c r="G63" s="236" t="str">
        <f ca="1">IFERROR(IF($A63="非課税・不課税取引計",SUMIFS(G$9:G62,$N$9:$N62,"非・不")+$Q63,IF(A63="８％(軽減)対象計",SUMIFS($G$9:G62,$N$9:N62,"※")+Q63,IF(AND(A63="小計",COUNTIF($A$9:A62,"小計")&lt;1),SUM($G$9:G62)+Q63,IF(AND(A63="小計",COUNTIF($A$9:A62,"小計")&gt;=1),SUM(OFFSET($G$8,LARGE($V$9:V62,1)+1,0,LARGE($V$9:V63,1)-LARGE($V$9:V62,1)-1,1))+Q63,IF($A63="８％対象計",SUMIFS(G$9:G62,$N$9:$N62,"")+$Q63-SUMIFS(G$9:G62,$A$9:$A62,"非課税・不課税取引計")-SUMIFS(G$9:G62,$A$9:$A62,"小計")-SUMIFS(G$9:G62,$A$9:$A62,"８％消費税計")-SUMIFS(G$9:G62,$A$9:$A62,"８％対象計")-SUMIFS($G$9:G62,$A$9:A62,"８％(軽減)消費税計")-SUMIFS($G$9:G62,$A$9:A62,"８％(軽減)対象計"),IF(A63="８％(軽減)消費税計",ROUND(SUMIFS($G$9:G62,$A$9:A62,"８％(軽減)対象計")/COUNTIF($A$9:A62,"８％(軽減)対象計")*0.08,0)+Q63,IF($A63="８％消費税計",ROUND(SUMIFS(G$9:G62,$A$9:$A62,"８％対象計")/COUNTIF($A$9:$A62,"８％対象計")*0.08,0)+$Q63,IF(A63="値引き",T63,IF($C63="","",IF($D63="","",ROUND(F63*$D63,0)+$Q63)))))))))),"")</f>
        <v/>
      </c>
      <c r="H63" s="237" t="str">
        <f t="shared" si="0"/>
        <v/>
      </c>
      <c r="I63" s="235"/>
      <c r="J63" s="238" t="str">
        <f ca="1">IFERROR(IF($A63="非課税・不課税取引計",SUMIFS(J$9:J62,$N$9:$N62,"非・不")+$R63,IF(A63="８％(軽減)対象計",SUMIFS($J$9:J62,$N$9:N62,"※")+R63,IF(AND(A63="小計",COUNTIF($A$9:A62,"小計")&lt;1),SUM($J$9:J62)+R63,IF(AND(A63="小計",COUNTIF($A$9:A62,"小計")&gt;=1),SUM(OFFSET($J$8,LARGE($V$9:V62,1)+1,0,LARGE($V$9:V63,1)-LARGE($V$9:V62,1)-1,1))+R63,IF($A63="８％対象計",SUMIFS(J$9:J62,$N$9:$N62,"")+$R63-SUMIFS(J$9:J62,$A$9:$A62,"非課税・不課税取引計")-SUMIFS(J$9:J62,$A$9:$A62,"小計")-SUMIFS(J$9:J62,$A$9:$A62,"８％消費税計")-SUMIFS(J$9:J62,$A$9:$A62,"８％対象計")-SUMIFS($J$9:J62,$A$9:A62,"８％(軽減)消費税計")-SUMIFS($J$9:J62,$A$9:A62,"８％(軽減)対象計"),IF(A63="８％(軽減)消費税計",ROUND(SUMIFS($J$9:J62,$A$9:A62,"８％(軽減)対象計")/COUNTIF($A$9:A62,"８％(軽減)対象計")*0.08,0)+R63,IF($A63="８％消費税計",ROUND(SUMIFS(J$9:J62,$A$9:$A62,"８％対象計")/COUNTIF($A$9:$A62,"８％対象計")*0.08,0)+$R63,IF(A63="値引き",U63,IF($C63="","",IF($D63="","",ROUND(I63*$D63,0)+$R63)))))))))),"")</f>
        <v/>
      </c>
      <c r="K63" s="239" t="str">
        <f t="shared" si="1"/>
        <v/>
      </c>
      <c r="L63" s="240" t="str">
        <f t="shared" si="2"/>
        <v/>
      </c>
      <c r="M63" s="234" t="str">
        <f ca="1">IFERROR(IF($A63="非課税・不課税取引計",SUMIFS(M$9:M62,$N$9:$N62,"非・不")+$S63,IF(A63="８％(軽減)対象計",SUMIFS($M$9:M62,$N$9:N62,"※")+S63,IF(AND(A63="小計",COUNTIF($A$9:A62,"小計")&lt;1),SUM($M$9:M62)+S63,IF(AND(A63="小計",COUNTIF($A$9:A62,"小計")&gt;=1),SUM(OFFSET($M$8,LARGE($V$9:V62,1)+1,0,LARGE($V$9:V63,1)-LARGE($V$9:V62,1)-1,1))+S63,IF($A63="８％対象計",SUMIFS(M$9:M62,$N$9:$N62,"")+$S63-SUMIFS(M$9:M62,$A$9:$A62,"非課税・不課税取引計")-SUMIFS(M$9:M62,$A$9:$A62,"小計")-SUMIFS(M$9:M62,$A$9:$A62,"８％消費税計")-SUMIFS(M$9:M62,$A$9:$A62,"８％対象計")-SUMIFS($M$9:M62,$A$9:A62,"８％(軽減)消費税計")-SUMIFS($M$9:M62,$A$9:A62,"８％(軽減)対象計"),IF(A63="８％(軽減)消費税計",ROUND(SUMIFS($M$9:M62,$A$9:A62,"８％(軽減)対象計")/COUNTIF($A$9:A62,"８％(軽減)対象計")*0.08,0)+S63,IF($A63="８％消費税計",ROUND(SUMIFS(M$9:M62,$A$9:$A62,"８％対象計")/COUNTIF($A$9:$A62,"８％対象計")*0.08,0)+$S63,IF(A63="値引き",E63-G63-J63+S63,IF($C63="","",IF($D63="","",E63-G63-J63+$S63)))))))))),"")</f>
        <v/>
      </c>
      <c r="N63" s="241"/>
      <c r="O63" s="242"/>
      <c r="P63" s="308"/>
      <c r="Q63" s="249"/>
      <c r="R63" s="249"/>
      <c r="S63" s="250"/>
      <c r="T63" s="264"/>
      <c r="U63" s="265"/>
      <c r="V63" s="214" t="str">
        <f t="shared" si="3"/>
        <v/>
      </c>
    </row>
    <row r="64" spans="1:22" ht="19.899999999999999" customHeight="1">
      <c r="A64" s="230"/>
      <c r="B64" s="231"/>
      <c r="C64" s="232"/>
      <c r="D64" s="233"/>
      <c r="E64" s="234" t="str">
        <f ca="1">IFERROR(IF(A64="非課税・不課税取引計",SUMIFS($E$9:E63,$N$9:N63,"非・不")+P64,IF(A64="８％(軽減)対象計",SUMIFS($E$9:E63,$N$9:N63,"※")+P64,IF(AND(A64="小計",COUNTIF($A$9:A63,"小計")&lt;1),SUM($E$9:E63)+P64,IF(AND(A64="小計",COUNTIF($A$9:A63,"小計")&gt;=1),SUM(OFFSET($E$8,LARGE($V$9:V63,1)+1,0,LARGE($V$9:V64,1)-LARGE($V$9:V63,1)-1,1))+P64,IF(A64="８％対象計",SUMIFS($E$9:E63,$N$9:N63,"")+P64-SUMIFS($E$9:E63,$A$9:A63,"非課税・不課税取引計")-SUMIFS($E$9:E63,$A$9:A63,"小計")-SUMIFS($E$9:E63,$A$9:A63,"８％消費税計")-SUMIFS($E$9:E63,$A$9:A63,"８％対象計")-SUMIFS($E$9:E63,$A$9:A63,"８％(軽減)消費税計")-SUMIFS($E$9:E63,$A$9:A63,"８％(軽減)対象計"),IF(A64="８％(軽減)消費税計",ROUND(SUMIFS($E$9:E63,$A$9:A63,"８％(軽減)対象計")/COUNTIF($A$9:A63,"８％(軽減)対象計")*0.08,0)+P64,IF(A64="８％消費税計",ROUND(SUMIFS($E$9:E63,$A$9:A63,"８％対象計")/COUNTIF($A$9:A63,"８％対象計")*0.08,0)+P64,IF(AND(A64="値引き",C64="",D64=""),0+P64,IF(C64="","",IF(D64="","",ROUND(C64*D64,0)+P64)))))))))),"")</f>
        <v/>
      </c>
      <c r="F64" s="235"/>
      <c r="G64" s="236" t="str">
        <f ca="1">IFERROR(IF($A64="非課税・不課税取引計",SUMIFS(G$9:G63,$N$9:$N63,"非・不")+$Q64,IF(A64="８％(軽減)対象計",SUMIFS($G$9:G63,$N$9:N63,"※")+Q64,IF(AND(A64="小計",COUNTIF($A$9:A63,"小計")&lt;1),SUM($G$9:G63)+Q64,IF(AND(A64="小計",COUNTIF($A$9:A63,"小計")&gt;=1),SUM(OFFSET($G$8,LARGE($V$9:V63,1)+1,0,LARGE($V$9:V64,1)-LARGE($V$9:V63,1)-1,1))+Q64,IF($A64="８％対象計",SUMIFS(G$9:G63,$N$9:$N63,"")+$Q64-SUMIFS(G$9:G63,$A$9:$A63,"非課税・不課税取引計")-SUMIFS(G$9:G63,$A$9:$A63,"小計")-SUMIFS(G$9:G63,$A$9:$A63,"８％消費税計")-SUMIFS(G$9:G63,$A$9:$A63,"８％対象計")-SUMIFS($G$9:G63,$A$9:A63,"８％(軽減)消費税計")-SUMIFS($G$9:G63,$A$9:A63,"８％(軽減)対象計"),IF(A64="８％(軽減)消費税計",ROUND(SUMIFS($G$9:G63,$A$9:A63,"８％(軽減)対象計")/COUNTIF($A$9:A63,"８％(軽減)対象計")*0.08,0)+Q64,IF($A64="８％消費税計",ROUND(SUMIFS(G$9:G63,$A$9:$A63,"８％対象計")/COUNTIF($A$9:$A63,"８％対象計")*0.08,0)+$Q64,IF(A64="値引き",T64,IF($C64="","",IF($D64="","",ROUND(F64*$D64,0)+$Q64)))))))))),"")</f>
        <v/>
      </c>
      <c r="H64" s="237" t="str">
        <f t="shared" si="0"/>
        <v/>
      </c>
      <c r="I64" s="235"/>
      <c r="J64" s="238" t="str">
        <f ca="1">IFERROR(IF($A64="非課税・不課税取引計",SUMIFS(J$9:J63,$N$9:$N63,"非・不")+$R64,IF(A64="８％(軽減)対象計",SUMIFS($J$9:J63,$N$9:N63,"※")+R64,IF(AND(A64="小計",COUNTIF($A$9:A63,"小計")&lt;1),SUM($J$9:J63)+R64,IF(AND(A64="小計",COUNTIF($A$9:A63,"小計")&gt;=1),SUM(OFFSET($J$8,LARGE($V$9:V63,1)+1,0,LARGE($V$9:V64,1)-LARGE($V$9:V63,1)-1,1))+R64,IF($A64="８％対象計",SUMIFS(J$9:J63,$N$9:$N63,"")+$R64-SUMIFS(J$9:J63,$A$9:$A63,"非課税・不課税取引計")-SUMIFS(J$9:J63,$A$9:$A63,"小計")-SUMIFS(J$9:J63,$A$9:$A63,"８％消費税計")-SUMIFS(J$9:J63,$A$9:$A63,"８％対象計")-SUMIFS($J$9:J63,$A$9:A63,"８％(軽減)消費税計")-SUMIFS($J$9:J63,$A$9:A63,"８％(軽減)対象計"),IF(A64="８％(軽減)消費税計",ROUND(SUMIFS($J$9:J63,$A$9:A63,"８％(軽減)対象計")/COUNTIF($A$9:A63,"８％(軽減)対象計")*0.08,0)+R64,IF($A64="８％消費税計",ROUND(SUMIFS(J$9:J63,$A$9:$A63,"８％対象計")/COUNTIF($A$9:$A63,"８％対象計")*0.08,0)+$R64,IF(A64="値引き",U64,IF($C64="","",IF($D64="","",ROUND(I64*$D64,0)+$R64)))))))))),"")</f>
        <v/>
      </c>
      <c r="K64" s="239" t="str">
        <f t="shared" si="1"/>
        <v/>
      </c>
      <c r="L64" s="240" t="str">
        <f t="shared" si="2"/>
        <v/>
      </c>
      <c r="M64" s="234" t="str">
        <f ca="1">IFERROR(IF($A64="非課税・不課税取引計",SUMIFS(M$9:M63,$N$9:$N63,"非・不")+$S64,IF(A64="８％(軽減)対象計",SUMIFS($M$9:M63,$N$9:N63,"※")+S64,IF(AND(A64="小計",COUNTIF($A$9:A63,"小計")&lt;1),SUM($M$9:M63)+S64,IF(AND(A64="小計",COUNTIF($A$9:A63,"小計")&gt;=1),SUM(OFFSET($M$8,LARGE($V$9:V63,1)+1,0,LARGE($V$9:V64,1)-LARGE($V$9:V63,1)-1,1))+S64,IF($A64="８％対象計",SUMIFS(M$9:M63,$N$9:$N63,"")+$S64-SUMIFS(M$9:M63,$A$9:$A63,"非課税・不課税取引計")-SUMIFS(M$9:M63,$A$9:$A63,"小計")-SUMIFS(M$9:M63,$A$9:$A63,"８％消費税計")-SUMIFS(M$9:M63,$A$9:$A63,"８％対象計")-SUMIFS($M$9:M63,$A$9:A63,"８％(軽減)消費税計")-SUMIFS($M$9:M63,$A$9:A63,"８％(軽減)対象計"),IF(A64="８％(軽減)消費税計",ROUND(SUMIFS($M$9:M63,$A$9:A63,"８％(軽減)対象計")/COUNTIF($A$9:A63,"８％(軽減)対象計")*0.08,0)+S64,IF($A64="８％消費税計",ROUND(SUMIFS(M$9:M63,$A$9:$A63,"８％対象計")/COUNTIF($A$9:$A63,"８％対象計")*0.08,0)+$S64,IF(A64="値引き",E64-G64-J64+S64,IF($C64="","",IF($D64="","",E64-G64-J64+$S64)))))))))),"")</f>
        <v/>
      </c>
      <c r="N64" s="241"/>
      <c r="O64" s="242"/>
      <c r="P64" s="308"/>
      <c r="Q64" s="249"/>
      <c r="R64" s="249"/>
      <c r="S64" s="250"/>
      <c r="T64" s="264"/>
      <c r="U64" s="265"/>
      <c r="V64" s="214" t="str">
        <f t="shared" si="3"/>
        <v/>
      </c>
    </row>
    <row r="65" spans="1:22" ht="19.899999999999999" customHeight="1">
      <c r="A65" s="230"/>
      <c r="B65" s="231"/>
      <c r="C65" s="232"/>
      <c r="D65" s="233"/>
      <c r="E65" s="234" t="str">
        <f ca="1">IFERROR(IF(A65="非課税・不課税取引計",SUMIFS($E$9:E64,$N$9:N64,"非・不")+P65,IF(A65="８％(軽減)対象計",SUMIFS($E$9:E64,$N$9:N64,"※")+P65,IF(AND(A65="小計",COUNTIF($A$9:A64,"小計")&lt;1),SUM($E$9:E64)+P65,IF(AND(A65="小計",COUNTIF($A$9:A64,"小計")&gt;=1),SUM(OFFSET($E$8,LARGE($V$9:V64,1)+1,0,LARGE($V$9:V65,1)-LARGE($V$9:V64,1)-1,1))+P65,IF(A65="８％対象計",SUMIFS($E$9:E64,$N$9:N64,"")+P65-SUMIFS($E$9:E64,$A$9:A64,"非課税・不課税取引計")-SUMIFS($E$9:E64,$A$9:A64,"小計")-SUMIFS($E$9:E64,$A$9:A64,"８％消費税計")-SUMIFS($E$9:E64,$A$9:A64,"８％対象計")-SUMIFS($E$9:E64,$A$9:A64,"８％(軽減)消費税計")-SUMIFS($E$9:E64,$A$9:A64,"８％(軽減)対象計"),IF(A65="８％(軽減)消費税計",ROUND(SUMIFS($E$9:E64,$A$9:A64,"８％(軽減)対象計")/COUNTIF($A$9:A64,"８％(軽減)対象計")*0.08,0)+P65,IF(A65="８％消費税計",ROUND(SUMIFS($E$9:E64,$A$9:A64,"８％対象計")/COUNTIF($A$9:A64,"８％対象計")*0.08,0)+P65,IF(AND(A65="値引き",C65="",D65=""),0+P65,IF(C65="","",IF(D65="","",ROUND(C65*D65,0)+P65)))))))))),"")</f>
        <v/>
      </c>
      <c r="F65" s="235"/>
      <c r="G65" s="236" t="str">
        <f ca="1">IFERROR(IF($A65="非課税・不課税取引計",SUMIFS(G$9:G64,$N$9:$N64,"非・不")+$Q65,IF(A65="８％(軽減)対象計",SUMIFS($G$9:G64,$N$9:N64,"※")+Q65,IF(AND(A65="小計",COUNTIF($A$9:A64,"小計")&lt;1),SUM($G$9:G64)+Q65,IF(AND(A65="小計",COUNTIF($A$9:A64,"小計")&gt;=1),SUM(OFFSET($G$8,LARGE($V$9:V64,1)+1,0,LARGE($V$9:V65,1)-LARGE($V$9:V64,1)-1,1))+Q65,IF($A65="８％対象計",SUMIFS(G$9:G64,$N$9:$N64,"")+$Q65-SUMIFS(G$9:G64,$A$9:$A64,"非課税・不課税取引計")-SUMIFS(G$9:G64,$A$9:$A64,"小計")-SUMIFS(G$9:G64,$A$9:$A64,"８％消費税計")-SUMIFS(G$9:G64,$A$9:$A64,"８％対象計")-SUMIFS($G$9:G64,$A$9:A64,"８％(軽減)消費税計")-SUMIFS($G$9:G64,$A$9:A64,"８％(軽減)対象計"),IF(A65="８％(軽減)消費税計",ROUND(SUMIFS($G$9:G64,$A$9:A64,"８％(軽減)対象計")/COUNTIF($A$9:A64,"８％(軽減)対象計")*0.08,0)+Q65,IF($A65="８％消費税計",ROUND(SUMIFS(G$9:G64,$A$9:$A64,"８％対象計")/COUNTIF($A$9:$A64,"８％対象計")*0.08,0)+$Q65,IF(A65="値引き",T65,IF($C65="","",IF($D65="","",ROUND(F65*$D65,0)+$Q65)))))))))),"")</f>
        <v/>
      </c>
      <c r="H65" s="237" t="str">
        <f t="shared" si="0"/>
        <v/>
      </c>
      <c r="I65" s="235"/>
      <c r="J65" s="238" t="str">
        <f ca="1">IFERROR(IF($A65="非課税・不課税取引計",SUMIFS(J$9:J64,$N$9:$N64,"非・不")+$R65,IF(A65="８％(軽減)対象計",SUMIFS($J$9:J64,$N$9:N64,"※")+R65,IF(AND(A65="小計",COUNTIF($A$9:A64,"小計")&lt;1),SUM($J$9:J64)+R65,IF(AND(A65="小計",COUNTIF($A$9:A64,"小計")&gt;=1),SUM(OFFSET($J$8,LARGE($V$9:V64,1)+1,0,LARGE($V$9:V65,1)-LARGE($V$9:V64,1)-1,1))+R65,IF($A65="８％対象計",SUMIFS(J$9:J64,$N$9:$N64,"")+$R65-SUMIFS(J$9:J64,$A$9:$A64,"非課税・不課税取引計")-SUMIFS(J$9:J64,$A$9:$A64,"小計")-SUMIFS(J$9:J64,$A$9:$A64,"８％消費税計")-SUMIFS(J$9:J64,$A$9:$A64,"８％対象計")-SUMIFS($J$9:J64,$A$9:A64,"８％(軽減)消費税計")-SUMIFS($J$9:J64,$A$9:A64,"８％(軽減)対象計"),IF(A65="８％(軽減)消費税計",ROUND(SUMIFS($J$9:J64,$A$9:A64,"８％(軽減)対象計")/COUNTIF($A$9:A64,"８％(軽減)対象計")*0.08,0)+R65,IF($A65="８％消費税計",ROUND(SUMIFS(J$9:J64,$A$9:$A64,"８％対象計")/COUNTIF($A$9:$A64,"８％対象計")*0.08,0)+$R65,IF(A65="値引き",U65,IF($C65="","",IF($D65="","",ROUND(I65*$D65,0)+$R65)))))))))),"")</f>
        <v/>
      </c>
      <c r="K65" s="239" t="str">
        <f t="shared" si="1"/>
        <v/>
      </c>
      <c r="L65" s="240" t="str">
        <f t="shared" si="2"/>
        <v/>
      </c>
      <c r="M65" s="234" t="str">
        <f ca="1">IFERROR(IF($A65="非課税・不課税取引計",SUMIFS(M$9:M64,$N$9:$N64,"非・不")+$S65,IF(A65="８％(軽減)対象計",SUMIFS($M$9:M64,$N$9:N64,"※")+S65,IF(AND(A65="小計",COUNTIF($A$9:A64,"小計")&lt;1),SUM($M$9:M64)+S65,IF(AND(A65="小計",COUNTIF($A$9:A64,"小計")&gt;=1),SUM(OFFSET($M$8,LARGE($V$9:V64,1)+1,0,LARGE($V$9:V65,1)-LARGE($V$9:V64,1)-1,1))+S65,IF($A65="８％対象計",SUMIFS(M$9:M64,$N$9:$N64,"")+$S65-SUMIFS(M$9:M64,$A$9:$A64,"非課税・不課税取引計")-SUMIFS(M$9:M64,$A$9:$A64,"小計")-SUMIFS(M$9:M64,$A$9:$A64,"８％消費税計")-SUMIFS(M$9:M64,$A$9:$A64,"８％対象計")-SUMIFS($M$9:M64,$A$9:A64,"８％(軽減)消費税計")-SUMIFS($M$9:M64,$A$9:A64,"８％(軽減)対象計"),IF(A65="８％(軽減)消費税計",ROUND(SUMIFS($M$9:M64,$A$9:A64,"８％(軽減)対象計")/COUNTIF($A$9:A64,"８％(軽減)対象計")*0.08,0)+S65,IF($A65="８％消費税計",ROUND(SUMIFS(M$9:M64,$A$9:$A64,"８％対象計")/COUNTIF($A$9:$A64,"８％対象計")*0.08,0)+$S65,IF(A65="値引き",E65-G65-J65+S65,IF($C65="","",IF($D65="","",E65-G65-J65+$S65)))))))))),"")</f>
        <v/>
      </c>
      <c r="N65" s="241"/>
      <c r="O65" s="242"/>
      <c r="P65" s="308"/>
      <c r="Q65" s="249"/>
      <c r="R65" s="249"/>
      <c r="S65" s="250"/>
      <c r="T65" s="264"/>
      <c r="U65" s="265"/>
      <c r="V65" s="214" t="str">
        <f t="shared" si="3"/>
        <v/>
      </c>
    </row>
    <row r="66" spans="1:22" ht="19.899999999999999" customHeight="1">
      <c r="A66" s="230"/>
      <c r="B66" s="231"/>
      <c r="C66" s="232"/>
      <c r="D66" s="233"/>
      <c r="E66" s="234" t="str">
        <f ca="1">IFERROR(IF(A66="非課税・不課税取引計",SUMIFS($E$9:E65,$N$9:N65,"非・不")+P66,IF(A66="８％(軽減)対象計",SUMIFS($E$9:E65,$N$9:N65,"※")+P66,IF(AND(A66="小計",COUNTIF($A$9:A65,"小計")&lt;1),SUM($E$9:E65)+P66,IF(AND(A66="小計",COUNTIF($A$9:A65,"小計")&gt;=1),SUM(OFFSET($E$8,LARGE($V$9:V65,1)+1,0,LARGE($V$9:V66,1)-LARGE($V$9:V65,1)-1,1))+P66,IF(A66="８％対象計",SUMIFS($E$9:E65,$N$9:N65,"")+P66-SUMIFS($E$9:E65,$A$9:A65,"非課税・不課税取引計")-SUMIFS($E$9:E65,$A$9:A65,"小計")-SUMIFS($E$9:E65,$A$9:A65,"８％消費税計")-SUMIFS($E$9:E65,$A$9:A65,"８％対象計")-SUMIFS($E$9:E65,$A$9:A65,"８％(軽減)消費税計")-SUMIFS($E$9:E65,$A$9:A65,"８％(軽減)対象計"),IF(A66="８％(軽減)消費税計",ROUND(SUMIFS($E$9:E65,$A$9:A65,"８％(軽減)対象計")/COUNTIF($A$9:A65,"８％(軽減)対象計")*0.08,0)+P66,IF(A66="８％消費税計",ROUND(SUMIFS($E$9:E65,$A$9:A65,"８％対象計")/COUNTIF($A$9:A65,"８％対象計")*0.08,0)+P66,IF(AND(A66="値引き",C66="",D66=""),0+P66,IF(C66="","",IF(D66="","",ROUND(C66*D66,0)+P66)))))))))),"")</f>
        <v/>
      </c>
      <c r="F66" s="235"/>
      <c r="G66" s="236" t="str">
        <f ca="1">IFERROR(IF($A66="非課税・不課税取引計",SUMIFS(G$9:G65,$N$9:$N65,"非・不")+$Q66,IF(A66="８％(軽減)対象計",SUMIFS($G$9:G65,$N$9:N65,"※")+Q66,IF(AND(A66="小計",COUNTIF($A$9:A65,"小計")&lt;1),SUM($G$9:G65)+Q66,IF(AND(A66="小計",COUNTIF($A$9:A65,"小計")&gt;=1),SUM(OFFSET($G$8,LARGE($V$9:V65,1)+1,0,LARGE($V$9:V66,1)-LARGE($V$9:V65,1)-1,1))+Q66,IF($A66="８％対象計",SUMIFS(G$9:G65,$N$9:$N65,"")+$Q66-SUMIFS(G$9:G65,$A$9:$A65,"非課税・不課税取引計")-SUMIFS(G$9:G65,$A$9:$A65,"小計")-SUMIFS(G$9:G65,$A$9:$A65,"８％消費税計")-SUMIFS(G$9:G65,$A$9:$A65,"８％対象計")-SUMIFS($G$9:G65,$A$9:A65,"８％(軽減)消費税計")-SUMIFS($G$9:G65,$A$9:A65,"８％(軽減)対象計"),IF(A66="８％(軽減)消費税計",ROUND(SUMIFS($G$9:G65,$A$9:A65,"８％(軽減)対象計")/COUNTIF($A$9:A65,"８％(軽減)対象計")*0.08,0)+Q66,IF($A66="８％消費税計",ROUND(SUMIFS(G$9:G65,$A$9:$A65,"８％対象計")/COUNTIF($A$9:$A65,"８％対象計")*0.08,0)+$Q66,IF(A66="値引き",T66,IF($C66="","",IF($D66="","",ROUND(F66*$D66,0)+$Q66)))))))))),"")</f>
        <v/>
      </c>
      <c r="H66" s="237" t="str">
        <f t="shared" si="0"/>
        <v/>
      </c>
      <c r="I66" s="235"/>
      <c r="J66" s="238" t="str">
        <f ca="1">IFERROR(IF($A66="非課税・不課税取引計",SUMIFS(J$9:J65,$N$9:$N65,"非・不")+$R66,IF(A66="８％(軽減)対象計",SUMIFS($J$9:J65,$N$9:N65,"※")+R66,IF(AND(A66="小計",COUNTIF($A$9:A65,"小計")&lt;1),SUM($J$9:J65)+R66,IF(AND(A66="小計",COUNTIF($A$9:A65,"小計")&gt;=1),SUM(OFFSET($J$8,LARGE($V$9:V65,1)+1,0,LARGE($V$9:V66,1)-LARGE($V$9:V65,1)-1,1))+R66,IF($A66="８％対象計",SUMIFS(J$9:J65,$N$9:$N65,"")+$R66-SUMIFS(J$9:J65,$A$9:$A65,"非課税・不課税取引計")-SUMIFS(J$9:J65,$A$9:$A65,"小計")-SUMIFS(J$9:J65,$A$9:$A65,"８％消費税計")-SUMIFS(J$9:J65,$A$9:$A65,"８％対象計")-SUMIFS($J$9:J65,$A$9:A65,"８％(軽減)消費税計")-SUMIFS($J$9:J65,$A$9:A65,"８％(軽減)対象計"),IF(A66="８％(軽減)消費税計",ROUND(SUMIFS($J$9:J65,$A$9:A65,"８％(軽減)対象計")/COUNTIF($A$9:A65,"８％(軽減)対象計")*0.08,0)+R66,IF($A66="８％消費税計",ROUND(SUMIFS(J$9:J65,$A$9:$A65,"８％対象計")/COUNTIF($A$9:$A65,"８％対象計")*0.08,0)+$R66,IF(A66="値引き",U66,IF($C66="","",IF($D66="","",ROUND(I66*$D66,0)+$R66)))))))))),"")</f>
        <v/>
      </c>
      <c r="K66" s="239" t="str">
        <f t="shared" si="1"/>
        <v/>
      </c>
      <c r="L66" s="240" t="str">
        <f t="shared" si="2"/>
        <v/>
      </c>
      <c r="M66" s="234" t="str">
        <f ca="1">IFERROR(IF($A66="非課税・不課税取引計",SUMIFS(M$9:M65,$N$9:$N65,"非・不")+$S66,IF(A66="８％(軽減)対象計",SUMIFS($M$9:M65,$N$9:N65,"※")+S66,IF(AND(A66="小計",COUNTIF($A$9:A65,"小計")&lt;1),SUM($M$9:M65)+S66,IF(AND(A66="小計",COUNTIF($A$9:A65,"小計")&gt;=1),SUM(OFFSET($M$8,LARGE($V$9:V65,1)+1,0,LARGE($V$9:V66,1)-LARGE($V$9:V65,1)-1,1))+S66,IF($A66="８％対象計",SUMIFS(M$9:M65,$N$9:$N65,"")+$S66-SUMIFS(M$9:M65,$A$9:$A65,"非課税・不課税取引計")-SUMIFS(M$9:M65,$A$9:$A65,"小計")-SUMIFS(M$9:M65,$A$9:$A65,"８％消費税計")-SUMIFS(M$9:M65,$A$9:$A65,"８％対象計")-SUMIFS($M$9:M65,$A$9:A65,"８％(軽減)消費税計")-SUMIFS($M$9:M65,$A$9:A65,"８％(軽減)対象計"),IF(A66="８％(軽減)消費税計",ROUND(SUMIFS($M$9:M65,$A$9:A65,"８％(軽減)対象計")/COUNTIF($A$9:A65,"８％(軽減)対象計")*0.08,0)+S66,IF($A66="８％消費税計",ROUND(SUMIFS(M$9:M65,$A$9:$A65,"８％対象計")/COUNTIF($A$9:$A65,"８％対象計")*0.08,0)+$S66,IF(A66="値引き",E66-G66-J66+S66,IF($C66="","",IF($D66="","",E66-G66-J66+$S66)))))))))),"")</f>
        <v/>
      </c>
      <c r="N66" s="241"/>
      <c r="O66" s="242"/>
      <c r="P66" s="308"/>
      <c r="Q66" s="249"/>
      <c r="R66" s="249"/>
      <c r="S66" s="250"/>
      <c r="T66" s="264"/>
      <c r="U66" s="265"/>
      <c r="V66" s="214" t="str">
        <f t="shared" si="3"/>
        <v/>
      </c>
    </row>
    <row r="67" spans="1:22" ht="19.899999999999999" customHeight="1">
      <c r="A67" s="230"/>
      <c r="B67" s="231"/>
      <c r="C67" s="232"/>
      <c r="D67" s="233"/>
      <c r="E67" s="234" t="str">
        <f ca="1">IFERROR(IF(A67="非課税・不課税取引計",SUMIFS($E$9:E66,$N$9:N66,"非・不")+P67,IF(A67="８％(軽減)対象計",SUMIFS($E$9:E66,$N$9:N66,"※")+P67,IF(AND(A67="小計",COUNTIF($A$9:A66,"小計")&lt;1),SUM($E$9:E66)+P67,IF(AND(A67="小計",COUNTIF($A$9:A66,"小計")&gt;=1),SUM(OFFSET($E$8,LARGE($V$9:V66,1)+1,0,LARGE($V$9:V67,1)-LARGE($V$9:V66,1)-1,1))+P67,IF(A67="８％対象計",SUMIFS($E$9:E66,$N$9:N66,"")+P67-SUMIFS($E$9:E66,$A$9:A66,"非課税・不課税取引計")-SUMIFS($E$9:E66,$A$9:A66,"小計")-SUMIFS($E$9:E66,$A$9:A66,"８％消費税計")-SUMIFS($E$9:E66,$A$9:A66,"８％対象計")-SUMIFS($E$9:E66,$A$9:A66,"８％(軽減)消費税計")-SUMIFS($E$9:E66,$A$9:A66,"８％(軽減)対象計"),IF(A67="８％(軽減)消費税計",ROUND(SUMIFS($E$9:E66,$A$9:A66,"８％(軽減)対象計")/COUNTIF($A$9:A66,"８％(軽減)対象計")*0.08,0)+P67,IF(A67="８％消費税計",ROUND(SUMIFS($E$9:E66,$A$9:A66,"８％対象計")/COUNTIF($A$9:A66,"８％対象計")*0.08,0)+P67,IF(AND(A67="値引き",C67="",D67=""),0+P67,IF(C67="","",IF(D67="","",ROUND(C67*D67,0)+P67)))))))))),"")</f>
        <v/>
      </c>
      <c r="F67" s="235"/>
      <c r="G67" s="236" t="str">
        <f ca="1">IFERROR(IF($A67="非課税・不課税取引計",SUMIFS(G$9:G66,$N$9:$N66,"非・不")+$Q67,IF(A67="８％(軽減)対象計",SUMIFS($G$9:G66,$N$9:N66,"※")+Q67,IF(AND(A67="小計",COUNTIF($A$9:A66,"小計")&lt;1),SUM($G$9:G66)+Q67,IF(AND(A67="小計",COUNTIF($A$9:A66,"小計")&gt;=1),SUM(OFFSET($G$8,LARGE($V$9:V66,1)+1,0,LARGE($V$9:V67,1)-LARGE($V$9:V66,1)-1,1))+Q67,IF($A67="８％対象計",SUMIFS(G$9:G66,$N$9:$N66,"")+$Q67-SUMIFS(G$9:G66,$A$9:$A66,"非課税・不課税取引計")-SUMIFS(G$9:G66,$A$9:$A66,"小計")-SUMIFS(G$9:G66,$A$9:$A66,"８％消費税計")-SUMIFS(G$9:G66,$A$9:$A66,"８％対象計")-SUMIFS($G$9:G66,$A$9:A66,"８％(軽減)消費税計")-SUMIFS($G$9:G66,$A$9:A66,"８％(軽減)対象計"),IF(A67="８％(軽減)消費税計",ROUND(SUMIFS($G$9:G66,$A$9:A66,"８％(軽減)対象計")/COUNTIF($A$9:A66,"８％(軽減)対象計")*0.08,0)+Q67,IF($A67="８％消費税計",ROUND(SUMIFS(G$9:G66,$A$9:$A66,"８％対象計")/COUNTIF($A$9:$A66,"８％対象計")*0.08,0)+$Q67,IF(A67="値引き",T67,IF($C67="","",IF($D67="","",ROUND(F67*$D67,0)+$Q67)))))))))),"")</f>
        <v/>
      </c>
      <c r="H67" s="237" t="str">
        <f t="shared" si="0"/>
        <v/>
      </c>
      <c r="I67" s="235"/>
      <c r="J67" s="238" t="str">
        <f ca="1">IFERROR(IF($A67="非課税・不課税取引計",SUMIFS(J$9:J66,$N$9:$N66,"非・不")+$R67,IF(A67="８％(軽減)対象計",SUMIFS($J$9:J66,$N$9:N66,"※")+R67,IF(AND(A67="小計",COUNTIF($A$9:A66,"小計")&lt;1),SUM($J$9:J66)+R67,IF(AND(A67="小計",COUNTIF($A$9:A66,"小計")&gt;=1),SUM(OFFSET($J$8,LARGE($V$9:V66,1)+1,0,LARGE($V$9:V67,1)-LARGE($V$9:V66,1)-1,1))+R67,IF($A67="８％対象計",SUMIFS(J$9:J66,$N$9:$N66,"")+$R67-SUMIFS(J$9:J66,$A$9:$A66,"非課税・不課税取引計")-SUMIFS(J$9:J66,$A$9:$A66,"小計")-SUMIFS(J$9:J66,$A$9:$A66,"８％消費税計")-SUMIFS(J$9:J66,$A$9:$A66,"８％対象計")-SUMIFS($J$9:J66,$A$9:A66,"８％(軽減)消費税計")-SUMIFS($J$9:J66,$A$9:A66,"８％(軽減)対象計"),IF(A67="８％(軽減)消費税計",ROUND(SUMIFS($J$9:J66,$A$9:A66,"８％(軽減)対象計")/COUNTIF($A$9:A66,"８％(軽減)対象計")*0.08,0)+R67,IF($A67="８％消費税計",ROUND(SUMIFS(J$9:J66,$A$9:$A66,"８％対象計")/COUNTIF($A$9:$A66,"８％対象計")*0.08,0)+$R67,IF(A67="値引き",U67,IF($C67="","",IF($D67="","",ROUND(I67*$D67,0)+$R67)))))))))),"")</f>
        <v/>
      </c>
      <c r="K67" s="239" t="str">
        <f t="shared" si="1"/>
        <v/>
      </c>
      <c r="L67" s="240" t="str">
        <f t="shared" si="2"/>
        <v/>
      </c>
      <c r="M67" s="234" t="str">
        <f ca="1">IFERROR(IF($A67="非課税・不課税取引計",SUMIFS(M$9:M66,$N$9:$N66,"非・不")+$S67,IF(A67="８％(軽減)対象計",SUMIFS($M$9:M66,$N$9:N66,"※")+S67,IF(AND(A67="小計",COUNTIF($A$9:A66,"小計")&lt;1),SUM($M$9:M66)+S67,IF(AND(A67="小計",COUNTIF($A$9:A66,"小計")&gt;=1),SUM(OFFSET($M$8,LARGE($V$9:V66,1)+1,0,LARGE($V$9:V67,1)-LARGE($V$9:V66,1)-1,1))+S67,IF($A67="８％対象計",SUMIFS(M$9:M66,$N$9:$N66,"")+$S67-SUMIFS(M$9:M66,$A$9:$A66,"非課税・不課税取引計")-SUMIFS(M$9:M66,$A$9:$A66,"小計")-SUMIFS(M$9:M66,$A$9:$A66,"８％消費税計")-SUMIFS(M$9:M66,$A$9:$A66,"８％対象計")-SUMIFS($M$9:M66,$A$9:A66,"８％(軽減)消費税計")-SUMIFS($M$9:M66,$A$9:A66,"８％(軽減)対象計"),IF(A67="８％(軽減)消費税計",ROUND(SUMIFS($M$9:M66,$A$9:A66,"８％(軽減)対象計")/COUNTIF($A$9:A66,"８％(軽減)対象計")*0.08,0)+S67,IF($A67="８％消費税計",ROUND(SUMIFS(M$9:M66,$A$9:$A66,"８％対象計")/COUNTIF($A$9:$A66,"８％対象計")*0.08,0)+$S67,IF(A67="値引き",E67-G67-J67+S67,IF($C67="","",IF($D67="","",E67-G67-J67+$S67)))))))))),"")</f>
        <v/>
      </c>
      <c r="N67" s="241"/>
      <c r="O67" s="242"/>
      <c r="P67" s="308"/>
      <c r="Q67" s="249"/>
      <c r="R67" s="249"/>
      <c r="S67" s="250"/>
      <c r="T67" s="264"/>
      <c r="U67" s="265"/>
      <c r="V67" s="214" t="str">
        <f t="shared" si="3"/>
        <v/>
      </c>
    </row>
    <row r="68" spans="1:22" ht="19.899999999999999" customHeight="1">
      <c r="A68" s="230"/>
      <c r="B68" s="231"/>
      <c r="C68" s="232"/>
      <c r="D68" s="233"/>
      <c r="E68" s="234" t="str">
        <f ca="1">IFERROR(IF(A68="非課税・不課税取引計",SUMIFS($E$9:E67,$N$9:N67,"非・不")+P68,IF(A68="８％(軽減)対象計",SUMIFS($E$9:E67,$N$9:N67,"※")+P68,IF(AND(A68="小計",COUNTIF($A$9:A67,"小計")&lt;1),SUM($E$9:E67)+P68,IF(AND(A68="小計",COUNTIF($A$9:A67,"小計")&gt;=1),SUM(OFFSET($E$8,LARGE($V$9:V67,1)+1,0,LARGE($V$9:V68,1)-LARGE($V$9:V67,1)-1,1))+P68,IF(A68="８％対象計",SUMIFS($E$9:E67,$N$9:N67,"")+P68-SUMIFS($E$9:E67,$A$9:A67,"非課税・不課税取引計")-SUMIFS($E$9:E67,$A$9:A67,"小計")-SUMIFS($E$9:E67,$A$9:A67,"８％消費税計")-SUMIFS($E$9:E67,$A$9:A67,"８％対象計")-SUMIFS($E$9:E67,$A$9:A67,"８％(軽減)消費税計")-SUMIFS($E$9:E67,$A$9:A67,"８％(軽減)対象計"),IF(A68="８％(軽減)消費税計",ROUND(SUMIFS($E$9:E67,$A$9:A67,"８％(軽減)対象計")/COUNTIF($A$9:A67,"８％(軽減)対象計")*0.08,0)+P68,IF(A68="８％消費税計",ROUND(SUMIFS($E$9:E67,$A$9:A67,"８％対象計")/COUNTIF($A$9:A67,"８％対象計")*0.08,0)+P68,IF(AND(A68="値引き",C68="",D68=""),0+P68,IF(C68="","",IF(D68="","",ROUND(C68*D68,0)+P68)))))))))),"")</f>
        <v/>
      </c>
      <c r="F68" s="235"/>
      <c r="G68" s="236" t="str">
        <f ca="1">IFERROR(IF($A68="非課税・不課税取引計",SUMIFS(G$9:G67,$N$9:$N67,"非・不")+$Q68,IF(A68="８％(軽減)対象計",SUMIFS($G$9:G67,$N$9:N67,"※")+Q68,IF(AND(A68="小計",COUNTIF($A$9:A67,"小計")&lt;1),SUM($G$9:G67)+Q68,IF(AND(A68="小計",COUNTIF($A$9:A67,"小計")&gt;=1),SUM(OFFSET($G$8,LARGE($V$9:V67,1)+1,0,LARGE($V$9:V68,1)-LARGE($V$9:V67,1)-1,1))+Q68,IF($A68="８％対象計",SUMIFS(G$9:G67,$N$9:$N67,"")+$Q68-SUMIFS(G$9:G67,$A$9:$A67,"非課税・不課税取引計")-SUMIFS(G$9:G67,$A$9:$A67,"小計")-SUMIFS(G$9:G67,$A$9:$A67,"８％消費税計")-SUMIFS(G$9:G67,$A$9:$A67,"８％対象計")-SUMIFS($G$9:G67,$A$9:A67,"８％(軽減)消費税計")-SUMIFS($G$9:G67,$A$9:A67,"８％(軽減)対象計"),IF(A68="８％(軽減)消費税計",ROUND(SUMIFS($G$9:G67,$A$9:A67,"８％(軽減)対象計")/COUNTIF($A$9:A67,"８％(軽減)対象計")*0.08,0)+Q68,IF($A68="８％消費税計",ROUND(SUMIFS(G$9:G67,$A$9:$A67,"８％対象計")/COUNTIF($A$9:$A67,"８％対象計")*0.08,0)+$Q68,IF(A68="値引き",T68,IF($C68="","",IF($D68="","",ROUND(F68*$D68,0)+$Q68)))))))))),"")</f>
        <v/>
      </c>
      <c r="H68" s="237" t="str">
        <f t="shared" si="0"/>
        <v/>
      </c>
      <c r="I68" s="235"/>
      <c r="J68" s="238" t="str">
        <f ca="1">IFERROR(IF($A68="非課税・不課税取引計",SUMIFS(J$9:J67,$N$9:$N67,"非・不")+$R68,IF(A68="８％(軽減)対象計",SUMIFS($J$9:J67,$N$9:N67,"※")+R68,IF(AND(A68="小計",COUNTIF($A$9:A67,"小計")&lt;1),SUM($J$9:J67)+R68,IF(AND(A68="小計",COUNTIF($A$9:A67,"小計")&gt;=1),SUM(OFFSET($J$8,LARGE($V$9:V67,1)+1,0,LARGE($V$9:V68,1)-LARGE($V$9:V67,1)-1,1))+R68,IF($A68="８％対象計",SUMIFS(J$9:J67,$N$9:$N67,"")+$R68-SUMIFS(J$9:J67,$A$9:$A67,"非課税・不課税取引計")-SUMIFS(J$9:J67,$A$9:$A67,"小計")-SUMIFS(J$9:J67,$A$9:$A67,"８％消費税計")-SUMIFS(J$9:J67,$A$9:$A67,"８％対象計")-SUMIFS($J$9:J67,$A$9:A67,"８％(軽減)消費税計")-SUMIFS($J$9:J67,$A$9:A67,"８％(軽減)対象計"),IF(A68="８％(軽減)消費税計",ROUND(SUMIFS($J$9:J67,$A$9:A67,"８％(軽減)対象計")/COUNTIF($A$9:A67,"８％(軽減)対象計")*0.08,0)+R68,IF($A68="８％消費税計",ROUND(SUMIFS(J$9:J67,$A$9:$A67,"８％対象計")/COUNTIF($A$9:$A67,"８％対象計")*0.08,0)+$R68,IF(A68="値引き",U68,IF($C68="","",IF($D68="","",ROUND(I68*$D68,0)+$R68)))))))))),"")</f>
        <v/>
      </c>
      <c r="K68" s="239" t="str">
        <f t="shared" si="1"/>
        <v/>
      </c>
      <c r="L68" s="240" t="str">
        <f t="shared" si="2"/>
        <v/>
      </c>
      <c r="M68" s="234" t="str">
        <f ca="1">IFERROR(IF($A68="非課税・不課税取引計",SUMIFS(M$9:M67,$N$9:$N67,"非・不")+$S68,IF(A68="８％(軽減)対象計",SUMIFS($M$9:M67,$N$9:N67,"※")+S68,IF(AND(A68="小計",COUNTIF($A$9:A67,"小計")&lt;1),SUM($M$9:M67)+S68,IF(AND(A68="小計",COUNTIF($A$9:A67,"小計")&gt;=1),SUM(OFFSET($M$8,LARGE($V$9:V67,1)+1,0,LARGE($V$9:V68,1)-LARGE($V$9:V67,1)-1,1))+S68,IF($A68="８％対象計",SUMIFS(M$9:M67,$N$9:$N67,"")+$S68-SUMIFS(M$9:M67,$A$9:$A67,"非課税・不課税取引計")-SUMIFS(M$9:M67,$A$9:$A67,"小計")-SUMIFS(M$9:M67,$A$9:$A67,"８％消費税計")-SUMIFS(M$9:M67,$A$9:$A67,"８％対象計")-SUMIFS($M$9:M67,$A$9:A67,"８％(軽減)消費税計")-SUMIFS($M$9:M67,$A$9:A67,"８％(軽減)対象計"),IF(A68="８％(軽減)消費税計",ROUND(SUMIFS($M$9:M67,$A$9:A67,"８％(軽減)対象計")/COUNTIF($A$9:A67,"８％(軽減)対象計")*0.08,0)+S68,IF($A68="８％消費税計",ROUND(SUMIFS(M$9:M67,$A$9:$A67,"８％対象計")/COUNTIF($A$9:$A67,"８％対象計")*0.08,0)+$S68,IF(A68="値引き",E68-G68-J68+S68,IF($C68="","",IF($D68="","",E68-G68-J68+$S68)))))))))),"")</f>
        <v/>
      </c>
      <c r="N68" s="241"/>
      <c r="O68" s="242"/>
      <c r="P68" s="308"/>
      <c r="Q68" s="249"/>
      <c r="R68" s="249"/>
      <c r="S68" s="250"/>
      <c r="T68" s="264"/>
      <c r="U68" s="265"/>
      <c r="V68" s="214" t="str">
        <f t="shared" si="3"/>
        <v/>
      </c>
    </row>
    <row r="69" spans="1:22" ht="19.899999999999999" customHeight="1">
      <c r="A69" s="230"/>
      <c r="B69" s="231"/>
      <c r="C69" s="232"/>
      <c r="D69" s="233"/>
      <c r="E69" s="234" t="str">
        <f ca="1">IFERROR(IF(A69="非課税・不課税取引計",SUMIFS($E$9:E68,$N$9:N68,"非・不")+P69,IF(A69="８％(軽減)対象計",SUMIFS($E$9:E68,$N$9:N68,"※")+P69,IF(AND(A69="小計",COUNTIF($A$9:A68,"小計")&lt;1),SUM($E$9:E68)+P69,IF(AND(A69="小計",COUNTIF($A$9:A68,"小計")&gt;=1),SUM(OFFSET($E$8,LARGE($V$9:V68,1)+1,0,LARGE($V$9:V69,1)-LARGE($V$9:V68,1)-1,1))+P69,IF(A69="８％対象計",SUMIFS($E$9:E68,$N$9:N68,"")+P69-SUMIFS($E$9:E68,$A$9:A68,"非課税・不課税取引計")-SUMIFS($E$9:E68,$A$9:A68,"小計")-SUMIFS($E$9:E68,$A$9:A68,"８％消費税計")-SUMIFS($E$9:E68,$A$9:A68,"８％対象計")-SUMIFS($E$9:E68,$A$9:A68,"８％(軽減)消費税計")-SUMIFS($E$9:E68,$A$9:A68,"８％(軽減)対象計"),IF(A69="８％(軽減)消費税計",ROUND(SUMIFS($E$9:E68,$A$9:A68,"８％(軽減)対象計")/COUNTIF($A$9:A68,"８％(軽減)対象計")*0.08,0)+P69,IF(A69="８％消費税計",ROUND(SUMIFS($E$9:E68,$A$9:A68,"８％対象計")/COUNTIF($A$9:A68,"８％対象計")*0.08,0)+P69,IF(AND(A69="値引き",C69="",D69=""),0+P69,IF(C69="","",IF(D69="","",ROUND(C69*D69,0)+P69)))))))))),"")</f>
        <v/>
      </c>
      <c r="F69" s="235"/>
      <c r="G69" s="236" t="str">
        <f ca="1">IFERROR(IF($A69="非課税・不課税取引計",SUMIFS(G$9:G68,$N$9:$N68,"非・不")+$Q69,IF(A69="８％(軽減)対象計",SUMIFS($G$9:G68,$N$9:N68,"※")+Q69,IF(AND(A69="小計",COUNTIF($A$9:A68,"小計")&lt;1),SUM($G$9:G68)+Q69,IF(AND(A69="小計",COUNTIF($A$9:A68,"小計")&gt;=1),SUM(OFFSET($G$8,LARGE($V$9:V68,1)+1,0,LARGE($V$9:V69,1)-LARGE($V$9:V68,1)-1,1))+Q69,IF($A69="８％対象計",SUMIFS(G$9:G68,$N$9:$N68,"")+$Q69-SUMIFS(G$9:G68,$A$9:$A68,"非課税・不課税取引計")-SUMIFS(G$9:G68,$A$9:$A68,"小計")-SUMIFS(G$9:G68,$A$9:$A68,"８％消費税計")-SUMIFS(G$9:G68,$A$9:$A68,"８％対象計")-SUMIFS($G$9:G68,$A$9:A68,"８％(軽減)消費税計")-SUMIFS($G$9:G68,$A$9:A68,"８％(軽減)対象計"),IF(A69="８％(軽減)消費税計",ROUND(SUMIFS($G$9:G68,$A$9:A68,"８％(軽減)対象計")/COUNTIF($A$9:A68,"８％(軽減)対象計")*0.08,0)+Q69,IF($A69="８％消費税計",ROUND(SUMIFS(G$9:G68,$A$9:$A68,"８％対象計")/COUNTIF($A$9:$A68,"８％対象計")*0.08,0)+$Q69,IF(A69="値引き",T69,IF($C69="","",IF($D69="","",ROUND(F69*$D69,0)+$Q69)))))))))),"")</f>
        <v/>
      </c>
      <c r="H69" s="237" t="str">
        <f t="shared" si="0"/>
        <v/>
      </c>
      <c r="I69" s="235"/>
      <c r="J69" s="238" t="str">
        <f ca="1">IFERROR(IF($A69="非課税・不課税取引計",SUMIFS(J$9:J68,$N$9:$N68,"非・不")+$R69,IF(A69="８％(軽減)対象計",SUMIFS($J$9:J68,$N$9:N68,"※")+R69,IF(AND(A69="小計",COUNTIF($A$9:A68,"小計")&lt;1),SUM($J$9:J68)+R69,IF(AND(A69="小計",COUNTIF($A$9:A68,"小計")&gt;=1),SUM(OFFSET($J$8,LARGE($V$9:V68,1)+1,0,LARGE($V$9:V69,1)-LARGE($V$9:V68,1)-1,1))+R69,IF($A69="８％対象計",SUMIFS(J$9:J68,$N$9:$N68,"")+$R69-SUMIFS(J$9:J68,$A$9:$A68,"非課税・不課税取引計")-SUMIFS(J$9:J68,$A$9:$A68,"小計")-SUMIFS(J$9:J68,$A$9:$A68,"８％消費税計")-SUMIFS(J$9:J68,$A$9:$A68,"８％対象計")-SUMIFS($J$9:J68,$A$9:A68,"８％(軽減)消費税計")-SUMIFS($J$9:J68,$A$9:A68,"８％(軽減)対象計"),IF(A69="８％(軽減)消費税計",ROUND(SUMIFS($J$9:J68,$A$9:A68,"８％(軽減)対象計")/COUNTIF($A$9:A68,"８％(軽減)対象計")*0.08,0)+R69,IF($A69="８％消費税計",ROUND(SUMIFS(J$9:J68,$A$9:$A68,"８％対象計")/COUNTIF($A$9:$A68,"８％対象計")*0.08,0)+$R69,IF(A69="値引き",U69,IF($C69="","",IF($D69="","",ROUND(I69*$D69,0)+$R69)))))))))),"")</f>
        <v/>
      </c>
      <c r="K69" s="239" t="str">
        <f t="shared" si="1"/>
        <v/>
      </c>
      <c r="L69" s="240" t="str">
        <f t="shared" si="2"/>
        <v/>
      </c>
      <c r="M69" s="234" t="str">
        <f ca="1">IFERROR(IF($A69="非課税・不課税取引計",SUMIFS(M$9:M68,$N$9:$N68,"非・不")+$S69,IF(A69="８％(軽減)対象計",SUMIFS($M$9:M68,$N$9:N68,"※")+S69,IF(AND(A69="小計",COUNTIF($A$9:A68,"小計")&lt;1),SUM($M$9:M68)+S69,IF(AND(A69="小計",COUNTIF($A$9:A68,"小計")&gt;=1),SUM(OFFSET($M$8,LARGE($V$9:V68,1)+1,0,LARGE($V$9:V69,1)-LARGE($V$9:V68,1)-1,1))+S69,IF($A69="８％対象計",SUMIFS(M$9:M68,$N$9:$N68,"")+$S69-SUMIFS(M$9:M68,$A$9:$A68,"非課税・不課税取引計")-SUMIFS(M$9:M68,$A$9:$A68,"小計")-SUMIFS(M$9:M68,$A$9:$A68,"８％消費税計")-SUMIFS(M$9:M68,$A$9:$A68,"８％対象計")-SUMIFS($M$9:M68,$A$9:A68,"８％(軽減)消費税計")-SUMIFS($M$9:M68,$A$9:A68,"８％(軽減)対象計"),IF(A69="８％(軽減)消費税計",ROUND(SUMIFS($M$9:M68,$A$9:A68,"８％(軽減)対象計")/COUNTIF($A$9:A68,"８％(軽減)対象計")*0.08,0)+S69,IF($A69="８％消費税計",ROUND(SUMIFS(M$9:M68,$A$9:$A68,"８％対象計")/COUNTIF($A$9:$A68,"８％対象計")*0.08,0)+$S69,IF(A69="値引き",E69-G69-J69+S69,IF($C69="","",IF($D69="","",E69-G69-J69+$S69)))))))))),"")</f>
        <v/>
      </c>
      <c r="N69" s="241"/>
      <c r="O69" s="242"/>
      <c r="P69" s="308"/>
      <c r="Q69" s="249"/>
      <c r="R69" s="249"/>
      <c r="S69" s="250"/>
      <c r="T69" s="264"/>
      <c r="U69" s="265"/>
      <c r="V69" s="214" t="str">
        <f t="shared" si="3"/>
        <v/>
      </c>
    </row>
    <row r="70" spans="1:22" ht="19.899999999999999" customHeight="1">
      <c r="A70" s="230"/>
      <c r="B70" s="231"/>
      <c r="C70" s="232"/>
      <c r="D70" s="233"/>
      <c r="E70" s="234" t="str">
        <f ca="1">IFERROR(IF(A70="非課税・不課税取引計",SUMIFS($E$9:E69,$N$9:N69,"非・不")+P70,IF(A70="８％(軽減)対象計",SUMIFS($E$9:E69,$N$9:N69,"※")+P70,IF(AND(A70="小計",COUNTIF($A$9:A69,"小計")&lt;1),SUM($E$9:E69)+P70,IF(AND(A70="小計",COUNTIF($A$9:A69,"小計")&gt;=1),SUM(OFFSET($E$8,LARGE($V$9:V69,1)+1,0,LARGE($V$9:V70,1)-LARGE($V$9:V69,1)-1,1))+P70,IF(A70="８％対象計",SUMIFS($E$9:E69,$N$9:N69,"")+P70-SUMIFS($E$9:E69,$A$9:A69,"非課税・不課税取引計")-SUMIFS($E$9:E69,$A$9:A69,"小計")-SUMIFS($E$9:E69,$A$9:A69,"８％消費税計")-SUMIFS($E$9:E69,$A$9:A69,"８％対象計")-SUMIFS($E$9:E69,$A$9:A69,"８％(軽減)消費税計")-SUMIFS($E$9:E69,$A$9:A69,"８％(軽減)対象計"),IF(A70="８％(軽減)消費税計",ROUND(SUMIFS($E$9:E69,$A$9:A69,"８％(軽減)対象計")/COUNTIF($A$9:A69,"８％(軽減)対象計")*0.08,0)+P70,IF(A70="８％消費税計",ROUND(SUMIFS($E$9:E69,$A$9:A69,"８％対象計")/COUNTIF($A$9:A69,"８％対象計")*0.08,0)+P70,IF(AND(A70="値引き",C70="",D70=""),0+P70,IF(C70="","",IF(D70="","",ROUND(C70*D70,0)+P70)))))))))),"")</f>
        <v/>
      </c>
      <c r="F70" s="235"/>
      <c r="G70" s="236" t="str">
        <f ca="1">IFERROR(IF($A70="非課税・不課税取引計",SUMIFS(G$9:G69,$N$9:$N69,"非・不")+$Q70,IF(A70="８％(軽減)対象計",SUMIFS($G$9:G69,$N$9:N69,"※")+Q70,IF(AND(A70="小計",COUNTIF($A$9:A69,"小計")&lt;1),SUM($G$9:G69)+Q70,IF(AND(A70="小計",COUNTIF($A$9:A69,"小計")&gt;=1),SUM(OFFSET($G$8,LARGE($V$9:V69,1)+1,0,LARGE($V$9:V70,1)-LARGE($V$9:V69,1)-1,1))+Q70,IF($A70="８％対象計",SUMIFS(G$9:G69,$N$9:$N69,"")+$Q70-SUMIFS(G$9:G69,$A$9:$A69,"非課税・不課税取引計")-SUMIFS(G$9:G69,$A$9:$A69,"小計")-SUMIFS(G$9:G69,$A$9:$A69,"８％消費税計")-SUMIFS(G$9:G69,$A$9:$A69,"８％対象計")-SUMIFS($G$9:G69,$A$9:A69,"８％(軽減)消費税計")-SUMIFS($G$9:G69,$A$9:A69,"８％(軽減)対象計"),IF(A70="８％(軽減)消費税計",ROUND(SUMIFS($G$9:G69,$A$9:A69,"８％(軽減)対象計")/COUNTIF($A$9:A69,"８％(軽減)対象計")*0.08,0)+Q70,IF($A70="８％消費税計",ROUND(SUMIFS(G$9:G69,$A$9:$A69,"８％対象計")/COUNTIF($A$9:$A69,"８％対象計")*0.08,0)+$Q70,IF(A70="値引き",T70,IF($C70="","",IF($D70="","",ROUND(F70*$D70,0)+$Q70)))))))))),"")</f>
        <v/>
      </c>
      <c r="H70" s="237" t="str">
        <f t="shared" si="0"/>
        <v/>
      </c>
      <c r="I70" s="235"/>
      <c r="J70" s="238" t="str">
        <f ca="1">IFERROR(IF($A70="非課税・不課税取引計",SUMIFS(J$9:J69,$N$9:$N69,"非・不")+$R70,IF(A70="８％(軽減)対象計",SUMIFS($J$9:J69,$N$9:N69,"※")+R70,IF(AND(A70="小計",COUNTIF($A$9:A69,"小計")&lt;1),SUM($J$9:J69)+R70,IF(AND(A70="小計",COUNTIF($A$9:A69,"小計")&gt;=1),SUM(OFFSET($J$8,LARGE($V$9:V69,1)+1,0,LARGE($V$9:V70,1)-LARGE($V$9:V69,1)-1,1))+R70,IF($A70="８％対象計",SUMIFS(J$9:J69,$N$9:$N69,"")+$R70-SUMIFS(J$9:J69,$A$9:$A69,"非課税・不課税取引計")-SUMIFS(J$9:J69,$A$9:$A69,"小計")-SUMIFS(J$9:J69,$A$9:$A69,"８％消費税計")-SUMIFS(J$9:J69,$A$9:$A69,"８％対象計")-SUMIFS($J$9:J69,$A$9:A69,"８％(軽減)消費税計")-SUMIFS($J$9:J69,$A$9:A69,"８％(軽減)対象計"),IF(A70="８％(軽減)消費税計",ROUND(SUMIFS($J$9:J69,$A$9:A69,"８％(軽減)対象計")/COUNTIF($A$9:A69,"８％(軽減)対象計")*0.08,0)+R70,IF($A70="８％消費税計",ROUND(SUMIFS(J$9:J69,$A$9:$A69,"８％対象計")/COUNTIF($A$9:$A69,"８％対象計")*0.08,0)+$R70,IF(A70="値引き",U70,IF($C70="","",IF($D70="","",ROUND(I70*$D70,0)+$R70)))))))))),"")</f>
        <v/>
      </c>
      <c r="K70" s="239" t="str">
        <f t="shared" si="1"/>
        <v/>
      </c>
      <c r="L70" s="240" t="str">
        <f t="shared" si="2"/>
        <v/>
      </c>
      <c r="M70" s="234" t="str">
        <f ca="1">IFERROR(IF($A70="非課税・不課税取引計",SUMIFS(M$9:M69,$N$9:$N69,"非・不")+$S70,IF(A70="８％(軽減)対象計",SUMIFS($M$9:M69,$N$9:N69,"※")+S70,IF(AND(A70="小計",COUNTIF($A$9:A69,"小計")&lt;1),SUM($M$9:M69)+S70,IF(AND(A70="小計",COUNTIF($A$9:A69,"小計")&gt;=1),SUM(OFFSET($M$8,LARGE($V$9:V69,1)+1,0,LARGE($V$9:V70,1)-LARGE($V$9:V69,1)-1,1))+S70,IF($A70="８％対象計",SUMIFS(M$9:M69,$N$9:$N69,"")+$S70-SUMIFS(M$9:M69,$A$9:$A69,"非課税・不課税取引計")-SUMIFS(M$9:M69,$A$9:$A69,"小計")-SUMIFS(M$9:M69,$A$9:$A69,"８％消費税計")-SUMIFS(M$9:M69,$A$9:$A69,"８％対象計")-SUMIFS($M$9:M69,$A$9:A69,"８％(軽減)消費税計")-SUMIFS($M$9:M69,$A$9:A69,"８％(軽減)対象計"),IF(A70="８％(軽減)消費税計",ROUND(SUMIFS($M$9:M69,$A$9:A69,"８％(軽減)対象計")/COUNTIF($A$9:A69,"８％(軽減)対象計")*0.08,0)+S70,IF($A70="８％消費税計",ROUND(SUMIFS(M$9:M69,$A$9:$A69,"８％対象計")/COUNTIF($A$9:$A69,"８％対象計")*0.08,0)+$S70,IF(A70="値引き",E70-G70-J70+S70,IF($C70="","",IF($D70="","",E70-G70-J70+$S70)))))))))),"")</f>
        <v/>
      </c>
      <c r="N70" s="241"/>
      <c r="O70" s="242"/>
      <c r="P70" s="308"/>
      <c r="Q70" s="249"/>
      <c r="R70" s="249"/>
      <c r="S70" s="250"/>
      <c r="T70" s="264"/>
      <c r="U70" s="265"/>
      <c r="V70" s="214" t="str">
        <f t="shared" si="3"/>
        <v/>
      </c>
    </row>
    <row r="71" spans="1:22" ht="19.899999999999999" customHeight="1">
      <c r="A71" s="230"/>
      <c r="B71" s="231"/>
      <c r="C71" s="232"/>
      <c r="D71" s="233"/>
      <c r="E71" s="234" t="str">
        <f ca="1">IFERROR(IF(A71="非課税・不課税取引計",SUMIFS($E$9:E70,$N$9:N70,"非・不")+P71,IF(A71="８％(軽減)対象計",SUMIFS($E$9:E70,$N$9:N70,"※")+P71,IF(AND(A71="小計",COUNTIF($A$9:A70,"小計")&lt;1),SUM($E$9:E70)+P71,IF(AND(A71="小計",COUNTIF($A$9:A70,"小計")&gt;=1),SUM(OFFSET($E$8,LARGE($V$9:V70,1)+1,0,LARGE($V$9:V71,1)-LARGE($V$9:V70,1)-1,1))+P71,IF(A71="８％対象計",SUMIFS($E$9:E70,$N$9:N70,"")+P71-SUMIFS($E$9:E70,$A$9:A70,"非課税・不課税取引計")-SUMIFS($E$9:E70,$A$9:A70,"小計")-SUMIFS($E$9:E70,$A$9:A70,"８％消費税計")-SUMIFS($E$9:E70,$A$9:A70,"８％対象計")-SUMIFS($E$9:E70,$A$9:A70,"８％(軽減)消費税計")-SUMIFS($E$9:E70,$A$9:A70,"８％(軽減)対象計"),IF(A71="８％(軽減)消費税計",ROUND(SUMIFS($E$9:E70,$A$9:A70,"８％(軽減)対象計")/COUNTIF($A$9:A70,"８％(軽減)対象計")*0.08,0)+P71,IF(A71="８％消費税計",ROUND(SUMIFS($E$9:E70,$A$9:A70,"８％対象計")/COUNTIF($A$9:A70,"８％対象計")*0.08,0)+P71,IF(AND(A71="値引き",C71="",D71=""),0+P71,IF(C71="","",IF(D71="","",ROUND(C71*D71,0)+P71)))))))))),"")</f>
        <v/>
      </c>
      <c r="F71" s="235"/>
      <c r="G71" s="236" t="str">
        <f ca="1">IFERROR(IF($A71="非課税・不課税取引計",SUMIFS(G$9:G70,$N$9:$N70,"非・不")+$Q71,IF(A71="８％(軽減)対象計",SUMIFS($G$9:G70,$N$9:N70,"※")+Q71,IF(AND(A71="小計",COUNTIF($A$9:A70,"小計")&lt;1),SUM($G$9:G70)+Q71,IF(AND(A71="小計",COUNTIF($A$9:A70,"小計")&gt;=1),SUM(OFFSET($G$8,LARGE($V$9:V70,1)+1,0,LARGE($V$9:V71,1)-LARGE($V$9:V70,1)-1,1))+Q71,IF($A71="８％対象計",SUMIFS(G$9:G70,$N$9:$N70,"")+$Q71-SUMIFS(G$9:G70,$A$9:$A70,"非課税・不課税取引計")-SUMIFS(G$9:G70,$A$9:$A70,"小計")-SUMIFS(G$9:G70,$A$9:$A70,"８％消費税計")-SUMIFS(G$9:G70,$A$9:$A70,"８％対象計")-SUMIFS($G$9:G70,$A$9:A70,"８％(軽減)消費税計")-SUMIFS($G$9:G70,$A$9:A70,"８％(軽減)対象計"),IF(A71="８％(軽減)消費税計",ROUND(SUMIFS($G$9:G70,$A$9:A70,"８％(軽減)対象計")/COUNTIF($A$9:A70,"８％(軽減)対象計")*0.08,0)+Q71,IF($A71="８％消費税計",ROUND(SUMIFS(G$9:G70,$A$9:$A70,"８％対象計")/COUNTIF($A$9:$A70,"８％対象計")*0.08,0)+$Q71,IF(A71="値引き",T71,IF($C71="","",IF($D71="","",ROUND(F71*$D71,0)+$Q71)))))))))),"")</f>
        <v/>
      </c>
      <c r="H71" s="237" t="str">
        <f t="shared" si="0"/>
        <v/>
      </c>
      <c r="I71" s="235"/>
      <c r="J71" s="238" t="str">
        <f ca="1">IFERROR(IF($A71="非課税・不課税取引計",SUMIFS(J$9:J70,$N$9:$N70,"非・不")+$R71,IF(A71="８％(軽減)対象計",SUMIFS($J$9:J70,$N$9:N70,"※")+R71,IF(AND(A71="小計",COUNTIF($A$9:A70,"小計")&lt;1),SUM($J$9:J70)+R71,IF(AND(A71="小計",COUNTIF($A$9:A70,"小計")&gt;=1),SUM(OFFSET($J$8,LARGE($V$9:V70,1)+1,0,LARGE($V$9:V71,1)-LARGE($V$9:V70,1)-1,1))+R71,IF($A71="８％対象計",SUMIFS(J$9:J70,$N$9:$N70,"")+$R71-SUMIFS(J$9:J70,$A$9:$A70,"非課税・不課税取引計")-SUMIFS(J$9:J70,$A$9:$A70,"小計")-SUMIFS(J$9:J70,$A$9:$A70,"８％消費税計")-SUMIFS(J$9:J70,$A$9:$A70,"８％対象計")-SUMIFS($J$9:J70,$A$9:A70,"８％(軽減)消費税計")-SUMIFS($J$9:J70,$A$9:A70,"８％(軽減)対象計"),IF(A71="８％(軽減)消費税計",ROUND(SUMIFS($J$9:J70,$A$9:A70,"８％(軽減)対象計")/COUNTIF($A$9:A70,"８％(軽減)対象計")*0.08,0)+R71,IF($A71="８％消費税計",ROUND(SUMIFS(J$9:J70,$A$9:$A70,"８％対象計")/COUNTIF($A$9:$A70,"８％対象計")*0.08,0)+$R71,IF(A71="値引き",U71,IF($C71="","",IF($D71="","",ROUND(I71*$D71,0)+$R71)))))))))),"")</f>
        <v/>
      </c>
      <c r="K71" s="239" t="str">
        <f t="shared" si="1"/>
        <v/>
      </c>
      <c r="L71" s="240" t="str">
        <f t="shared" si="2"/>
        <v/>
      </c>
      <c r="M71" s="234" t="str">
        <f ca="1">IFERROR(IF($A71="非課税・不課税取引計",SUMIFS(M$9:M70,$N$9:$N70,"非・不")+$S71,IF(A71="８％(軽減)対象計",SUMIFS($M$9:M70,$N$9:N70,"※")+S71,IF(AND(A71="小計",COUNTIF($A$9:A70,"小計")&lt;1),SUM($M$9:M70)+S71,IF(AND(A71="小計",COUNTIF($A$9:A70,"小計")&gt;=1),SUM(OFFSET($M$8,LARGE($V$9:V70,1)+1,0,LARGE($V$9:V71,1)-LARGE($V$9:V70,1)-1,1))+S71,IF($A71="８％対象計",SUMIFS(M$9:M70,$N$9:$N70,"")+$S71-SUMIFS(M$9:M70,$A$9:$A70,"非課税・不課税取引計")-SUMIFS(M$9:M70,$A$9:$A70,"小計")-SUMIFS(M$9:M70,$A$9:$A70,"８％消費税計")-SUMIFS(M$9:M70,$A$9:$A70,"８％対象計")-SUMIFS($M$9:M70,$A$9:A70,"８％(軽減)消費税計")-SUMIFS($M$9:M70,$A$9:A70,"８％(軽減)対象計"),IF(A71="８％(軽減)消費税計",ROUND(SUMIFS($M$9:M70,$A$9:A70,"８％(軽減)対象計")/COUNTIF($A$9:A70,"８％(軽減)対象計")*0.08,0)+S71,IF($A71="８％消費税計",ROUND(SUMIFS(M$9:M70,$A$9:$A70,"８％対象計")/COUNTIF($A$9:$A70,"８％対象計")*0.08,0)+$S71,IF(A71="値引き",E71-G71-J71+S71,IF($C71="","",IF($D71="","",E71-G71-J71+$S71)))))))))),"")</f>
        <v/>
      </c>
      <c r="N71" s="241"/>
      <c r="O71" s="242"/>
      <c r="P71" s="308"/>
      <c r="Q71" s="249"/>
      <c r="R71" s="249"/>
      <c r="S71" s="250"/>
      <c r="T71" s="264"/>
      <c r="U71" s="265"/>
      <c r="V71" s="214" t="str">
        <f t="shared" si="3"/>
        <v/>
      </c>
    </row>
    <row r="72" spans="1:22" ht="19.899999999999999" customHeight="1">
      <c r="A72" s="230"/>
      <c r="B72" s="231"/>
      <c r="C72" s="232"/>
      <c r="D72" s="233"/>
      <c r="E72" s="234" t="str">
        <f ca="1">IFERROR(IF(A72="非課税・不課税取引計",SUMIFS($E$9:E71,$N$9:N71,"非・不")+P72,IF(A72="８％(軽減)対象計",SUMIFS($E$9:E71,$N$9:N71,"※")+P72,IF(AND(A72="小計",COUNTIF($A$9:A71,"小計")&lt;1),SUM($E$9:E71)+P72,IF(AND(A72="小計",COUNTIF($A$9:A71,"小計")&gt;=1),SUM(OFFSET($E$8,LARGE($V$9:V71,1)+1,0,LARGE($V$9:V72,1)-LARGE($V$9:V71,1)-1,1))+P72,IF(A72="８％対象計",SUMIFS($E$9:E71,$N$9:N71,"")+P72-SUMIFS($E$9:E71,$A$9:A71,"非課税・不課税取引計")-SUMIFS($E$9:E71,$A$9:A71,"小計")-SUMIFS($E$9:E71,$A$9:A71,"８％消費税計")-SUMIFS($E$9:E71,$A$9:A71,"８％対象計")-SUMIFS($E$9:E71,$A$9:A71,"８％(軽減)消費税計")-SUMIFS($E$9:E71,$A$9:A71,"８％(軽減)対象計"),IF(A72="８％(軽減)消費税計",ROUND(SUMIFS($E$9:E71,$A$9:A71,"８％(軽減)対象計")/COUNTIF($A$9:A71,"８％(軽減)対象計")*0.08,0)+P72,IF(A72="８％消費税計",ROUND(SUMIFS($E$9:E71,$A$9:A71,"８％対象計")/COUNTIF($A$9:A71,"８％対象計")*0.08,0)+P72,IF(AND(A72="値引き",C72="",D72=""),0+P72,IF(C72="","",IF(D72="","",ROUND(C72*D72,0)+P72)))))))))),"")</f>
        <v/>
      </c>
      <c r="F72" s="235"/>
      <c r="G72" s="236" t="str">
        <f ca="1">IFERROR(IF($A72="非課税・不課税取引計",SUMIFS(G$9:G71,$N$9:$N71,"非・不")+$Q72,IF(A72="８％(軽減)対象計",SUMIFS($G$9:G71,$N$9:N71,"※")+Q72,IF(AND(A72="小計",COUNTIF($A$9:A71,"小計")&lt;1),SUM($G$9:G71)+Q72,IF(AND(A72="小計",COUNTIF($A$9:A71,"小計")&gt;=1),SUM(OFFSET($G$8,LARGE($V$9:V71,1)+1,0,LARGE($V$9:V72,1)-LARGE($V$9:V71,1)-1,1))+Q72,IF($A72="８％対象計",SUMIFS(G$9:G71,$N$9:$N71,"")+$Q72-SUMIFS(G$9:G71,$A$9:$A71,"非課税・不課税取引計")-SUMIFS(G$9:G71,$A$9:$A71,"小計")-SUMIFS(G$9:G71,$A$9:$A71,"８％消費税計")-SUMIFS(G$9:G71,$A$9:$A71,"８％対象計")-SUMIFS($G$9:G71,$A$9:A71,"８％(軽減)消費税計")-SUMIFS($G$9:G71,$A$9:A71,"８％(軽減)対象計"),IF(A72="８％(軽減)消費税計",ROUND(SUMIFS($G$9:G71,$A$9:A71,"８％(軽減)対象計")/COUNTIF($A$9:A71,"８％(軽減)対象計")*0.08,0)+Q72,IF($A72="８％消費税計",ROUND(SUMIFS(G$9:G71,$A$9:$A71,"８％対象計")/COUNTIF($A$9:$A71,"８％対象計")*0.08,0)+$Q72,IF(A72="値引き",T72,IF($C72="","",IF($D72="","",ROUND(F72*$D72,0)+$Q72)))))))))),"")</f>
        <v/>
      </c>
      <c r="H72" s="237" t="str">
        <f t="shared" si="0"/>
        <v/>
      </c>
      <c r="I72" s="235"/>
      <c r="J72" s="238" t="str">
        <f ca="1">IFERROR(IF($A72="非課税・不課税取引計",SUMIFS(J$9:J71,$N$9:$N71,"非・不")+$R72,IF(A72="８％(軽減)対象計",SUMIFS($J$9:J71,$N$9:N71,"※")+R72,IF(AND(A72="小計",COUNTIF($A$9:A71,"小計")&lt;1),SUM($J$9:J71)+R72,IF(AND(A72="小計",COUNTIF($A$9:A71,"小計")&gt;=1),SUM(OFFSET($J$8,LARGE($V$9:V71,1)+1,0,LARGE($V$9:V72,1)-LARGE($V$9:V71,1)-1,1))+R72,IF($A72="８％対象計",SUMIFS(J$9:J71,$N$9:$N71,"")+$R72-SUMIFS(J$9:J71,$A$9:$A71,"非課税・不課税取引計")-SUMIFS(J$9:J71,$A$9:$A71,"小計")-SUMIFS(J$9:J71,$A$9:$A71,"８％消費税計")-SUMIFS(J$9:J71,$A$9:$A71,"８％対象計")-SUMIFS($J$9:J71,$A$9:A71,"８％(軽減)消費税計")-SUMIFS($J$9:J71,$A$9:A71,"８％(軽減)対象計"),IF(A72="８％(軽減)消費税計",ROUND(SUMIFS($J$9:J71,$A$9:A71,"８％(軽減)対象計")/COUNTIF($A$9:A71,"８％(軽減)対象計")*0.08,0)+R72,IF($A72="８％消費税計",ROUND(SUMIFS(J$9:J71,$A$9:$A71,"８％対象計")/COUNTIF($A$9:$A71,"８％対象計")*0.08,0)+$R72,IF(A72="値引き",U72,IF($C72="","",IF($D72="","",ROUND(I72*$D72,0)+$R72)))))))))),"")</f>
        <v/>
      </c>
      <c r="K72" s="239" t="str">
        <f t="shared" si="1"/>
        <v/>
      </c>
      <c r="L72" s="240" t="str">
        <f t="shared" si="2"/>
        <v/>
      </c>
      <c r="M72" s="234" t="str">
        <f ca="1">IFERROR(IF($A72="非課税・不課税取引計",SUMIFS(M$9:M71,$N$9:$N71,"非・不")+$S72,IF(A72="８％(軽減)対象計",SUMIFS($M$9:M71,$N$9:N71,"※")+S72,IF(AND(A72="小計",COUNTIF($A$9:A71,"小計")&lt;1),SUM($M$9:M71)+S72,IF(AND(A72="小計",COUNTIF($A$9:A71,"小計")&gt;=1),SUM(OFFSET($M$8,LARGE($V$9:V71,1)+1,0,LARGE($V$9:V72,1)-LARGE($V$9:V71,1)-1,1))+S72,IF($A72="８％対象計",SUMIFS(M$9:M71,$N$9:$N71,"")+$S72-SUMIFS(M$9:M71,$A$9:$A71,"非課税・不課税取引計")-SUMIFS(M$9:M71,$A$9:$A71,"小計")-SUMIFS(M$9:M71,$A$9:$A71,"８％消費税計")-SUMIFS(M$9:M71,$A$9:$A71,"８％対象計")-SUMIFS($M$9:M71,$A$9:A71,"８％(軽減)消費税計")-SUMIFS($M$9:M71,$A$9:A71,"８％(軽減)対象計"),IF(A72="８％(軽減)消費税計",ROUND(SUMIFS($M$9:M71,$A$9:A71,"８％(軽減)対象計")/COUNTIF($A$9:A71,"８％(軽減)対象計")*0.08,0)+S72,IF($A72="８％消費税計",ROUND(SUMIFS(M$9:M71,$A$9:$A71,"８％対象計")/COUNTIF($A$9:$A71,"８％対象計")*0.08,0)+$S72,IF(A72="値引き",E72-G72-J72+S72,IF($C72="","",IF($D72="","",E72-G72-J72+$S72)))))))))),"")</f>
        <v/>
      </c>
      <c r="N72" s="241"/>
      <c r="O72" s="242"/>
      <c r="P72" s="308"/>
      <c r="Q72" s="249"/>
      <c r="R72" s="249"/>
      <c r="S72" s="250"/>
      <c r="T72" s="264"/>
      <c r="U72" s="265"/>
      <c r="V72" s="214" t="str">
        <f t="shared" si="3"/>
        <v/>
      </c>
    </row>
    <row r="73" spans="1:22" ht="19.899999999999999" customHeight="1">
      <c r="A73" s="230"/>
      <c r="B73" s="231"/>
      <c r="C73" s="232"/>
      <c r="D73" s="233"/>
      <c r="E73" s="234" t="str">
        <f ca="1">IFERROR(IF(A73="非課税・不課税取引計",SUMIFS($E$9:E72,$N$9:N72,"非・不")+P73,IF(A73="８％(軽減)対象計",SUMIFS($E$9:E72,$N$9:N72,"※")+P73,IF(AND(A73="小計",COUNTIF($A$9:A72,"小計")&lt;1),SUM($E$9:E72)+P73,IF(AND(A73="小計",COUNTIF($A$9:A72,"小計")&gt;=1),SUM(OFFSET($E$8,LARGE($V$9:V72,1)+1,0,LARGE($V$9:V73,1)-LARGE($V$9:V72,1)-1,1))+P73,IF(A73="８％対象計",SUMIFS($E$9:E72,$N$9:N72,"")+P73-SUMIFS($E$9:E72,$A$9:A72,"非課税・不課税取引計")-SUMIFS($E$9:E72,$A$9:A72,"小計")-SUMIFS($E$9:E72,$A$9:A72,"８％消費税計")-SUMIFS($E$9:E72,$A$9:A72,"８％対象計")-SUMIFS($E$9:E72,$A$9:A72,"８％(軽減)消費税計")-SUMIFS($E$9:E72,$A$9:A72,"８％(軽減)対象計"),IF(A73="８％(軽減)消費税計",ROUND(SUMIFS($E$9:E72,$A$9:A72,"８％(軽減)対象計")/COUNTIF($A$9:A72,"８％(軽減)対象計")*0.08,0)+P73,IF(A73="８％消費税計",ROUND(SUMIFS($E$9:E72,$A$9:A72,"８％対象計")/COUNTIF($A$9:A72,"８％対象計")*0.08,0)+P73,IF(AND(A73="値引き",C73="",D73=""),0+P73,IF(C73="","",IF(D73="","",ROUND(C73*D73,0)+P73)))))))))),"")</f>
        <v/>
      </c>
      <c r="F73" s="235"/>
      <c r="G73" s="236" t="str">
        <f ca="1">IFERROR(IF($A73="非課税・不課税取引計",SUMIFS(G$9:G72,$N$9:$N72,"非・不")+$Q73,IF(A73="８％(軽減)対象計",SUMIFS($G$9:G72,$N$9:N72,"※")+Q73,IF(AND(A73="小計",COUNTIF($A$9:A72,"小計")&lt;1),SUM($G$9:G72)+Q73,IF(AND(A73="小計",COUNTIF($A$9:A72,"小計")&gt;=1),SUM(OFFSET($G$8,LARGE($V$9:V72,1)+1,0,LARGE($V$9:V73,1)-LARGE($V$9:V72,1)-1,1))+Q73,IF($A73="８％対象計",SUMIFS(G$9:G72,$N$9:$N72,"")+$Q73-SUMIFS(G$9:G72,$A$9:$A72,"非課税・不課税取引計")-SUMIFS(G$9:G72,$A$9:$A72,"小計")-SUMIFS(G$9:G72,$A$9:$A72,"８％消費税計")-SUMIFS(G$9:G72,$A$9:$A72,"８％対象計")-SUMIFS($G$9:G72,$A$9:A72,"８％(軽減)消費税計")-SUMIFS($G$9:G72,$A$9:A72,"８％(軽減)対象計"),IF(A73="８％(軽減)消費税計",ROUND(SUMIFS($G$9:G72,$A$9:A72,"８％(軽減)対象計")/COUNTIF($A$9:A72,"８％(軽減)対象計")*0.08,0)+Q73,IF($A73="８％消費税計",ROUND(SUMIFS(G$9:G72,$A$9:$A72,"８％対象計")/COUNTIF($A$9:$A72,"８％対象計")*0.08,0)+$Q73,IF(A73="値引き",T73,IF($C73="","",IF($D73="","",ROUND(F73*$D73,0)+$Q73)))))))))),"")</f>
        <v/>
      </c>
      <c r="H73" s="237" t="str">
        <f t="shared" ref="H73:H136" si="4">IF(C73="","",IF(D73="","",F73/$C73))</f>
        <v/>
      </c>
      <c r="I73" s="235"/>
      <c r="J73" s="238" t="str">
        <f ca="1">IFERROR(IF($A73="非課税・不課税取引計",SUMIFS(J$9:J72,$N$9:$N72,"非・不")+$R73,IF(A73="８％(軽減)対象計",SUMIFS($J$9:J72,$N$9:N72,"※")+R73,IF(AND(A73="小計",COUNTIF($A$9:A72,"小計")&lt;1),SUM($J$9:J72)+R73,IF(AND(A73="小計",COUNTIF($A$9:A72,"小計")&gt;=1),SUM(OFFSET($J$8,LARGE($V$9:V72,1)+1,0,LARGE($V$9:V73,1)-LARGE($V$9:V72,1)-1,1))+R73,IF($A73="８％対象計",SUMIFS(J$9:J72,$N$9:$N72,"")+$R73-SUMIFS(J$9:J72,$A$9:$A72,"非課税・不課税取引計")-SUMIFS(J$9:J72,$A$9:$A72,"小計")-SUMIFS(J$9:J72,$A$9:$A72,"８％消費税計")-SUMIFS(J$9:J72,$A$9:$A72,"８％対象計")-SUMIFS($J$9:J72,$A$9:A72,"８％(軽減)消費税計")-SUMIFS($J$9:J72,$A$9:A72,"８％(軽減)対象計"),IF(A73="８％(軽減)消費税計",ROUND(SUMIFS($J$9:J72,$A$9:A72,"８％(軽減)対象計")/COUNTIF($A$9:A72,"８％(軽減)対象計")*0.08,0)+R73,IF($A73="８％消費税計",ROUND(SUMIFS(J$9:J72,$A$9:$A72,"８％対象計")/COUNTIF($A$9:$A72,"８％対象計")*0.08,0)+$R73,IF(A73="値引き",U73,IF($C73="","",IF($D73="","",ROUND(I73*$D73,0)+$R73)))))))))),"")</f>
        <v/>
      </c>
      <c r="K73" s="239" t="str">
        <f t="shared" ref="K73:K136" si="5">IF(C73="","",IF(D73="","",I73/$C73))</f>
        <v/>
      </c>
      <c r="L73" s="240" t="str">
        <f t="shared" ref="L73:L136" si="6">IF(C73="","",IF(D73="","",C73-F73-I73))</f>
        <v/>
      </c>
      <c r="M73" s="234" t="str">
        <f ca="1">IFERROR(IF($A73="非課税・不課税取引計",SUMIFS(M$9:M72,$N$9:$N72,"非・不")+$S73,IF(A73="８％(軽減)対象計",SUMIFS($M$9:M72,$N$9:N72,"※")+S73,IF(AND(A73="小計",COUNTIF($A$9:A72,"小計")&lt;1),SUM($M$9:M72)+S73,IF(AND(A73="小計",COUNTIF($A$9:A72,"小計")&gt;=1),SUM(OFFSET($M$8,LARGE($V$9:V72,1)+1,0,LARGE($V$9:V73,1)-LARGE($V$9:V72,1)-1,1))+S73,IF($A73="８％対象計",SUMIFS(M$9:M72,$N$9:$N72,"")+$S73-SUMIFS(M$9:M72,$A$9:$A72,"非課税・不課税取引計")-SUMIFS(M$9:M72,$A$9:$A72,"小計")-SUMIFS(M$9:M72,$A$9:$A72,"８％消費税計")-SUMIFS(M$9:M72,$A$9:$A72,"８％対象計")-SUMIFS($M$9:M72,$A$9:A72,"８％(軽減)消費税計")-SUMIFS($M$9:M72,$A$9:A72,"８％(軽減)対象計"),IF(A73="８％(軽減)消費税計",ROUND(SUMIFS($M$9:M72,$A$9:A72,"８％(軽減)対象計")/COUNTIF($A$9:A72,"８％(軽減)対象計")*0.08,0)+S73,IF($A73="８％消費税計",ROUND(SUMIFS(M$9:M72,$A$9:$A72,"８％対象計")/COUNTIF($A$9:$A72,"８％対象計")*0.08,0)+$S73,IF(A73="値引き",E73-G73-J73+S73,IF($C73="","",IF($D73="","",E73-G73-J73+$S73)))))))))),"")</f>
        <v/>
      </c>
      <c r="N73" s="241"/>
      <c r="O73" s="242"/>
      <c r="P73" s="308"/>
      <c r="Q73" s="249"/>
      <c r="R73" s="249"/>
      <c r="S73" s="250"/>
      <c r="T73" s="264"/>
      <c r="U73" s="265"/>
      <c r="V73" s="214" t="str">
        <f t="shared" si="3"/>
        <v/>
      </c>
    </row>
    <row r="74" spans="1:22" ht="19.899999999999999" customHeight="1">
      <c r="A74" s="230"/>
      <c r="B74" s="231"/>
      <c r="C74" s="232"/>
      <c r="D74" s="233"/>
      <c r="E74" s="234" t="str">
        <f ca="1">IFERROR(IF(A74="非課税・不課税取引計",SUMIFS($E$9:E73,$N$9:N73,"非・不")+P74,IF(A74="８％(軽減)対象計",SUMIFS($E$9:E73,$N$9:N73,"※")+P74,IF(AND(A74="小計",COUNTIF($A$9:A73,"小計")&lt;1),SUM($E$9:E73)+P74,IF(AND(A74="小計",COUNTIF($A$9:A73,"小計")&gt;=1),SUM(OFFSET($E$8,LARGE($V$9:V73,1)+1,0,LARGE($V$9:V74,1)-LARGE($V$9:V73,1)-1,1))+P74,IF(A74="８％対象計",SUMIFS($E$9:E73,$N$9:N73,"")+P74-SUMIFS($E$9:E73,$A$9:A73,"非課税・不課税取引計")-SUMIFS($E$9:E73,$A$9:A73,"小計")-SUMIFS($E$9:E73,$A$9:A73,"８％消費税計")-SUMIFS($E$9:E73,$A$9:A73,"８％対象計")-SUMIFS($E$9:E73,$A$9:A73,"８％(軽減)消費税計")-SUMIFS($E$9:E73,$A$9:A73,"８％(軽減)対象計"),IF(A74="８％(軽減)消費税計",ROUND(SUMIFS($E$9:E73,$A$9:A73,"８％(軽減)対象計")/COUNTIF($A$9:A73,"８％(軽減)対象計")*0.08,0)+P74,IF(A74="８％消費税計",ROUND(SUMIFS($E$9:E73,$A$9:A73,"８％対象計")/COUNTIF($A$9:A73,"８％対象計")*0.08,0)+P74,IF(AND(A74="値引き",C74="",D74=""),0+P74,IF(C74="","",IF(D74="","",ROUND(C74*D74,0)+P74)))))))))),"")</f>
        <v/>
      </c>
      <c r="F74" s="235"/>
      <c r="G74" s="236" t="str">
        <f ca="1">IFERROR(IF($A74="非課税・不課税取引計",SUMIFS(G$9:G73,$N$9:$N73,"非・不")+$Q74,IF(A74="８％(軽減)対象計",SUMIFS($G$9:G73,$N$9:N73,"※")+Q74,IF(AND(A74="小計",COUNTIF($A$9:A73,"小計")&lt;1),SUM($G$9:G73)+Q74,IF(AND(A74="小計",COUNTIF($A$9:A73,"小計")&gt;=1),SUM(OFFSET($G$8,LARGE($V$9:V73,1)+1,0,LARGE($V$9:V74,1)-LARGE($V$9:V73,1)-1,1))+Q74,IF($A74="８％対象計",SUMIFS(G$9:G73,$N$9:$N73,"")+$Q74-SUMIFS(G$9:G73,$A$9:$A73,"非課税・不課税取引計")-SUMIFS(G$9:G73,$A$9:$A73,"小計")-SUMIFS(G$9:G73,$A$9:$A73,"８％消費税計")-SUMIFS(G$9:G73,$A$9:$A73,"８％対象計")-SUMIFS($G$9:G73,$A$9:A73,"８％(軽減)消費税計")-SUMIFS($G$9:G73,$A$9:A73,"８％(軽減)対象計"),IF(A74="８％(軽減)消費税計",ROUND(SUMIFS($G$9:G73,$A$9:A73,"８％(軽減)対象計")/COUNTIF($A$9:A73,"８％(軽減)対象計")*0.08,0)+Q74,IF($A74="８％消費税計",ROUND(SUMIFS(G$9:G73,$A$9:$A73,"８％対象計")/COUNTIF($A$9:$A73,"８％対象計")*0.08,0)+$Q74,IF(A74="値引き",T74,IF($C74="","",IF($D74="","",ROUND(F74*$D74,0)+$Q74)))))))))),"")</f>
        <v/>
      </c>
      <c r="H74" s="237" t="str">
        <f t="shared" si="4"/>
        <v/>
      </c>
      <c r="I74" s="235"/>
      <c r="J74" s="238" t="str">
        <f ca="1">IFERROR(IF($A74="非課税・不課税取引計",SUMIFS(J$9:J73,$N$9:$N73,"非・不")+$R74,IF(A74="８％(軽減)対象計",SUMIFS($J$9:J73,$N$9:N73,"※")+R74,IF(AND(A74="小計",COUNTIF($A$9:A73,"小計")&lt;1),SUM($J$9:J73)+R74,IF(AND(A74="小計",COUNTIF($A$9:A73,"小計")&gt;=1),SUM(OFFSET($J$8,LARGE($V$9:V73,1)+1,0,LARGE($V$9:V74,1)-LARGE($V$9:V73,1)-1,1))+R74,IF($A74="８％対象計",SUMIFS(J$9:J73,$N$9:$N73,"")+$R74-SUMIFS(J$9:J73,$A$9:$A73,"非課税・不課税取引計")-SUMIFS(J$9:J73,$A$9:$A73,"小計")-SUMIFS(J$9:J73,$A$9:$A73,"８％消費税計")-SUMIFS(J$9:J73,$A$9:$A73,"８％対象計")-SUMIFS($J$9:J73,$A$9:A73,"８％(軽減)消費税計")-SUMIFS($J$9:J73,$A$9:A73,"８％(軽減)対象計"),IF(A74="８％(軽減)消費税計",ROUND(SUMIFS($J$9:J73,$A$9:A73,"８％(軽減)対象計")/COUNTIF($A$9:A73,"８％(軽減)対象計")*0.08,0)+R74,IF($A74="８％消費税計",ROUND(SUMIFS(J$9:J73,$A$9:$A73,"８％対象計")/COUNTIF($A$9:$A73,"８％対象計")*0.08,0)+$R74,IF(A74="値引き",U74,IF($C74="","",IF($D74="","",ROUND(I74*$D74,0)+$R74)))))))))),"")</f>
        <v/>
      </c>
      <c r="K74" s="239" t="str">
        <f t="shared" si="5"/>
        <v/>
      </c>
      <c r="L74" s="240" t="str">
        <f t="shared" si="6"/>
        <v/>
      </c>
      <c r="M74" s="234" t="str">
        <f ca="1">IFERROR(IF($A74="非課税・不課税取引計",SUMIFS(M$9:M73,$N$9:$N73,"非・不")+$S74,IF(A74="８％(軽減)対象計",SUMIFS($M$9:M73,$N$9:N73,"※")+S74,IF(AND(A74="小計",COUNTIF($A$9:A73,"小計")&lt;1),SUM($M$9:M73)+S74,IF(AND(A74="小計",COUNTIF($A$9:A73,"小計")&gt;=1),SUM(OFFSET($M$8,LARGE($V$9:V73,1)+1,0,LARGE($V$9:V74,1)-LARGE($V$9:V73,1)-1,1))+S74,IF($A74="８％対象計",SUMIFS(M$9:M73,$N$9:$N73,"")+$S74-SUMIFS(M$9:M73,$A$9:$A73,"非課税・不課税取引計")-SUMIFS(M$9:M73,$A$9:$A73,"小計")-SUMIFS(M$9:M73,$A$9:$A73,"８％消費税計")-SUMIFS(M$9:M73,$A$9:$A73,"８％対象計")-SUMIFS($M$9:M73,$A$9:A73,"８％(軽減)消費税計")-SUMIFS($M$9:M73,$A$9:A73,"８％(軽減)対象計"),IF(A74="８％(軽減)消費税計",ROUND(SUMIFS($M$9:M73,$A$9:A73,"８％(軽減)対象計")/COUNTIF($A$9:A73,"８％(軽減)対象計")*0.08,0)+S74,IF($A74="８％消費税計",ROUND(SUMIFS(M$9:M73,$A$9:$A73,"８％対象計")/COUNTIF($A$9:$A73,"８％対象計")*0.08,0)+$S74,IF(A74="値引き",E74-G74-J74+S74,IF($C74="","",IF($D74="","",E74-G74-J74+$S74)))))))))),"")</f>
        <v/>
      </c>
      <c r="N74" s="241"/>
      <c r="O74" s="242"/>
      <c r="P74" s="308"/>
      <c r="Q74" s="249"/>
      <c r="R74" s="249"/>
      <c r="S74" s="250"/>
      <c r="T74" s="264"/>
      <c r="U74" s="265"/>
      <c r="V74" s="214" t="str">
        <f t="shared" si="3"/>
        <v/>
      </c>
    </row>
    <row r="75" spans="1:22" ht="19.899999999999999" customHeight="1">
      <c r="A75" s="230"/>
      <c r="B75" s="231"/>
      <c r="C75" s="232"/>
      <c r="D75" s="233"/>
      <c r="E75" s="234" t="str">
        <f ca="1">IFERROR(IF(A75="非課税・不課税取引計",SUMIFS($E$9:E74,$N$9:N74,"非・不")+P75,IF(A75="８％(軽減)対象計",SUMIFS($E$9:E74,$N$9:N74,"※")+P75,IF(AND(A75="小計",COUNTIF($A$9:A74,"小計")&lt;1),SUM($E$9:E74)+P75,IF(AND(A75="小計",COUNTIF($A$9:A74,"小計")&gt;=1),SUM(OFFSET($E$8,LARGE($V$9:V74,1)+1,0,LARGE($V$9:V75,1)-LARGE($V$9:V74,1)-1,1))+P75,IF(A75="８％対象計",SUMIFS($E$9:E74,$N$9:N74,"")+P75-SUMIFS($E$9:E74,$A$9:A74,"非課税・不課税取引計")-SUMIFS($E$9:E74,$A$9:A74,"小計")-SUMIFS($E$9:E74,$A$9:A74,"８％消費税計")-SUMIFS($E$9:E74,$A$9:A74,"８％対象計")-SUMIFS($E$9:E74,$A$9:A74,"８％(軽減)消費税計")-SUMIFS($E$9:E74,$A$9:A74,"８％(軽減)対象計"),IF(A75="８％(軽減)消費税計",ROUND(SUMIFS($E$9:E74,$A$9:A74,"８％(軽減)対象計")/COUNTIF($A$9:A74,"８％(軽減)対象計")*0.08,0)+P75,IF(A75="８％消費税計",ROUND(SUMIFS($E$9:E74,$A$9:A74,"８％対象計")/COUNTIF($A$9:A74,"８％対象計")*0.08,0)+P75,IF(AND(A75="値引き",C75="",D75=""),0+P75,IF(C75="","",IF(D75="","",ROUND(C75*D75,0)+P75)))))))))),"")</f>
        <v/>
      </c>
      <c r="F75" s="235"/>
      <c r="G75" s="236" t="str">
        <f ca="1">IFERROR(IF($A75="非課税・不課税取引計",SUMIFS(G$9:G74,$N$9:$N74,"非・不")+$Q75,IF(A75="８％(軽減)対象計",SUMIFS($G$9:G74,$N$9:N74,"※")+Q75,IF(AND(A75="小計",COUNTIF($A$9:A74,"小計")&lt;1),SUM($G$9:G74)+Q75,IF(AND(A75="小計",COUNTIF($A$9:A74,"小計")&gt;=1),SUM(OFFSET($G$8,LARGE($V$9:V74,1)+1,0,LARGE($V$9:V75,1)-LARGE($V$9:V74,1)-1,1))+Q75,IF($A75="８％対象計",SUMIFS(G$9:G74,$N$9:$N74,"")+$Q75-SUMIFS(G$9:G74,$A$9:$A74,"非課税・不課税取引計")-SUMIFS(G$9:G74,$A$9:$A74,"小計")-SUMIFS(G$9:G74,$A$9:$A74,"８％消費税計")-SUMIFS(G$9:G74,$A$9:$A74,"８％対象計")-SUMIFS($G$9:G74,$A$9:A74,"８％(軽減)消費税計")-SUMIFS($G$9:G74,$A$9:A74,"８％(軽減)対象計"),IF(A75="８％(軽減)消費税計",ROUND(SUMIFS($G$9:G74,$A$9:A74,"８％(軽減)対象計")/COUNTIF($A$9:A74,"８％(軽減)対象計")*0.08,0)+Q75,IF($A75="８％消費税計",ROUND(SUMIFS(G$9:G74,$A$9:$A74,"８％対象計")/COUNTIF($A$9:$A74,"８％対象計")*0.08,0)+$Q75,IF(A75="値引き",T75,IF($C75="","",IF($D75="","",ROUND(F75*$D75,0)+$Q75)))))))))),"")</f>
        <v/>
      </c>
      <c r="H75" s="237" t="str">
        <f t="shared" si="4"/>
        <v/>
      </c>
      <c r="I75" s="235"/>
      <c r="J75" s="238" t="str">
        <f ca="1">IFERROR(IF($A75="非課税・不課税取引計",SUMIFS(J$9:J74,$N$9:$N74,"非・不")+$R75,IF(A75="８％(軽減)対象計",SUMIFS($J$9:J74,$N$9:N74,"※")+R75,IF(AND(A75="小計",COUNTIF($A$9:A74,"小計")&lt;1),SUM($J$9:J74)+R75,IF(AND(A75="小計",COUNTIF($A$9:A74,"小計")&gt;=1),SUM(OFFSET($J$8,LARGE($V$9:V74,1)+1,0,LARGE($V$9:V75,1)-LARGE($V$9:V74,1)-1,1))+R75,IF($A75="８％対象計",SUMIFS(J$9:J74,$N$9:$N74,"")+$R75-SUMIFS(J$9:J74,$A$9:$A74,"非課税・不課税取引計")-SUMIFS(J$9:J74,$A$9:$A74,"小計")-SUMIFS(J$9:J74,$A$9:$A74,"８％消費税計")-SUMIFS(J$9:J74,$A$9:$A74,"８％対象計")-SUMIFS($J$9:J74,$A$9:A74,"８％(軽減)消費税計")-SUMIFS($J$9:J74,$A$9:A74,"８％(軽減)対象計"),IF(A75="８％(軽減)消費税計",ROUND(SUMIFS($J$9:J74,$A$9:A74,"８％(軽減)対象計")/COUNTIF($A$9:A74,"８％(軽減)対象計")*0.08,0)+R75,IF($A75="８％消費税計",ROUND(SUMIFS(J$9:J74,$A$9:$A74,"８％対象計")/COUNTIF($A$9:$A74,"８％対象計")*0.08,0)+$R75,IF(A75="値引き",U75,IF($C75="","",IF($D75="","",ROUND(I75*$D75,0)+$R75)))))))))),"")</f>
        <v/>
      </c>
      <c r="K75" s="239" t="str">
        <f t="shared" si="5"/>
        <v/>
      </c>
      <c r="L75" s="240" t="str">
        <f t="shared" si="6"/>
        <v/>
      </c>
      <c r="M75" s="234" t="str">
        <f ca="1">IFERROR(IF($A75="非課税・不課税取引計",SUMIFS(M$9:M74,$N$9:$N74,"非・不")+$S75,IF(A75="８％(軽減)対象計",SUMIFS($M$9:M74,$N$9:N74,"※")+S75,IF(AND(A75="小計",COUNTIF($A$9:A74,"小計")&lt;1),SUM($M$9:M74)+S75,IF(AND(A75="小計",COUNTIF($A$9:A74,"小計")&gt;=1),SUM(OFFSET($M$8,LARGE($V$9:V74,1)+1,0,LARGE($V$9:V75,1)-LARGE($V$9:V74,1)-1,1))+S75,IF($A75="８％対象計",SUMIFS(M$9:M74,$N$9:$N74,"")+$S75-SUMIFS(M$9:M74,$A$9:$A74,"非課税・不課税取引計")-SUMIFS(M$9:M74,$A$9:$A74,"小計")-SUMIFS(M$9:M74,$A$9:$A74,"８％消費税計")-SUMIFS(M$9:M74,$A$9:$A74,"８％対象計")-SUMIFS($M$9:M74,$A$9:A74,"８％(軽減)消費税計")-SUMIFS($M$9:M74,$A$9:A74,"８％(軽減)対象計"),IF(A75="８％(軽減)消費税計",ROUND(SUMIFS($M$9:M74,$A$9:A74,"８％(軽減)対象計")/COUNTIF($A$9:A74,"８％(軽減)対象計")*0.08,0)+S75,IF($A75="８％消費税計",ROUND(SUMIFS(M$9:M74,$A$9:$A74,"８％対象計")/COUNTIF($A$9:$A74,"８％対象計")*0.08,0)+$S75,IF(A75="値引き",E75-G75-J75+S75,IF($C75="","",IF($D75="","",E75-G75-J75+$S75)))))))))),"")</f>
        <v/>
      </c>
      <c r="N75" s="241"/>
      <c r="O75" s="242"/>
      <c r="P75" s="308"/>
      <c r="Q75" s="249"/>
      <c r="R75" s="249"/>
      <c r="S75" s="250"/>
      <c r="T75" s="264"/>
      <c r="U75" s="265"/>
      <c r="V75" s="214" t="str">
        <f t="shared" ref="V75:V138" si="7">IF(A75="小計",ROW(A75)-6,"")</f>
        <v/>
      </c>
    </row>
    <row r="76" spans="1:22" ht="19.899999999999999" customHeight="1">
      <c r="A76" s="230"/>
      <c r="B76" s="231"/>
      <c r="C76" s="232"/>
      <c r="D76" s="233"/>
      <c r="E76" s="234" t="str">
        <f ca="1">IFERROR(IF(A76="非課税・不課税取引計",SUMIFS($E$9:E75,$N$9:N75,"非・不")+P76,IF(A76="８％(軽減)対象計",SUMIFS($E$9:E75,$N$9:N75,"※")+P76,IF(AND(A76="小計",COUNTIF($A$9:A75,"小計")&lt;1),SUM($E$9:E75)+P76,IF(AND(A76="小計",COUNTIF($A$9:A75,"小計")&gt;=1),SUM(OFFSET($E$8,LARGE($V$9:V75,1)+1,0,LARGE($V$9:V76,1)-LARGE($V$9:V75,1)-1,1))+P76,IF(A76="８％対象計",SUMIFS($E$9:E75,$N$9:N75,"")+P76-SUMIFS($E$9:E75,$A$9:A75,"非課税・不課税取引計")-SUMIFS($E$9:E75,$A$9:A75,"小計")-SUMIFS($E$9:E75,$A$9:A75,"８％消費税計")-SUMIFS($E$9:E75,$A$9:A75,"８％対象計")-SUMIFS($E$9:E75,$A$9:A75,"８％(軽減)消費税計")-SUMIFS($E$9:E75,$A$9:A75,"８％(軽減)対象計"),IF(A76="８％(軽減)消費税計",ROUND(SUMIFS($E$9:E75,$A$9:A75,"８％(軽減)対象計")/COUNTIF($A$9:A75,"８％(軽減)対象計")*0.08,0)+P76,IF(A76="８％消費税計",ROUND(SUMIFS($E$9:E75,$A$9:A75,"８％対象計")/COUNTIF($A$9:A75,"８％対象計")*0.08,0)+P76,IF(AND(A76="値引き",C76="",D76=""),0+P76,IF(C76="","",IF(D76="","",ROUND(C76*D76,0)+P76)))))))))),"")</f>
        <v/>
      </c>
      <c r="F76" s="235"/>
      <c r="G76" s="236" t="str">
        <f ca="1">IFERROR(IF($A76="非課税・不課税取引計",SUMIFS(G$9:G75,$N$9:$N75,"非・不")+$Q76,IF(A76="８％(軽減)対象計",SUMIFS($G$9:G75,$N$9:N75,"※")+Q76,IF(AND(A76="小計",COUNTIF($A$9:A75,"小計")&lt;1),SUM($G$9:G75)+Q76,IF(AND(A76="小計",COUNTIF($A$9:A75,"小計")&gt;=1),SUM(OFFSET($G$8,LARGE($V$9:V75,1)+1,0,LARGE($V$9:V76,1)-LARGE($V$9:V75,1)-1,1))+Q76,IF($A76="８％対象計",SUMIFS(G$9:G75,$N$9:$N75,"")+$Q76-SUMIFS(G$9:G75,$A$9:$A75,"非課税・不課税取引計")-SUMIFS(G$9:G75,$A$9:$A75,"小計")-SUMIFS(G$9:G75,$A$9:$A75,"８％消費税計")-SUMIFS(G$9:G75,$A$9:$A75,"８％対象計")-SUMIFS($G$9:G75,$A$9:A75,"８％(軽減)消費税計")-SUMIFS($G$9:G75,$A$9:A75,"８％(軽減)対象計"),IF(A76="８％(軽減)消費税計",ROUND(SUMIFS($G$9:G75,$A$9:A75,"８％(軽減)対象計")/COUNTIF($A$9:A75,"８％(軽減)対象計")*0.08,0)+Q76,IF($A76="８％消費税計",ROUND(SUMIFS(G$9:G75,$A$9:$A75,"８％対象計")/COUNTIF($A$9:$A75,"８％対象計")*0.08,0)+$Q76,IF(A76="値引き",T76,IF($C76="","",IF($D76="","",ROUND(F76*$D76,0)+$Q76)))))))))),"")</f>
        <v/>
      </c>
      <c r="H76" s="237" t="str">
        <f t="shared" si="4"/>
        <v/>
      </c>
      <c r="I76" s="235"/>
      <c r="J76" s="238" t="str">
        <f ca="1">IFERROR(IF($A76="非課税・不課税取引計",SUMIFS(J$9:J75,$N$9:$N75,"非・不")+$R76,IF(A76="８％(軽減)対象計",SUMIFS($J$9:J75,$N$9:N75,"※")+R76,IF(AND(A76="小計",COUNTIF($A$9:A75,"小計")&lt;1),SUM($J$9:J75)+R76,IF(AND(A76="小計",COUNTIF($A$9:A75,"小計")&gt;=1),SUM(OFFSET($J$8,LARGE($V$9:V75,1)+1,0,LARGE($V$9:V76,1)-LARGE($V$9:V75,1)-1,1))+R76,IF($A76="８％対象計",SUMIFS(J$9:J75,$N$9:$N75,"")+$R76-SUMIFS(J$9:J75,$A$9:$A75,"非課税・不課税取引計")-SUMIFS(J$9:J75,$A$9:$A75,"小計")-SUMIFS(J$9:J75,$A$9:$A75,"８％消費税計")-SUMIFS(J$9:J75,$A$9:$A75,"８％対象計")-SUMIFS($J$9:J75,$A$9:A75,"８％(軽減)消費税計")-SUMIFS($J$9:J75,$A$9:A75,"８％(軽減)対象計"),IF(A76="８％(軽減)消費税計",ROUND(SUMIFS($J$9:J75,$A$9:A75,"８％(軽減)対象計")/COUNTIF($A$9:A75,"８％(軽減)対象計")*0.08,0)+R76,IF($A76="８％消費税計",ROUND(SUMIFS(J$9:J75,$A$9:$A75,"８％対象計")/COUNTIF($A$9:$A75,"８％対象計")*0.08,0)+$R76,IF(A76="値引き",U76,IF($C76="","",IF($D76="","",ROUND(I76*$D76,0)+$R76)))))))))),"")</f>
        <v/>
      </c>
      <c r="K76" s="239" t="str">
        <f t="shared" si="5"/>
        <v/>
      </c>
      <c r="L76" s="240" t="str">
        <f t="shared" si="6"/>
        <v/>
      </c>
      <c r="M76" s="234" t="str">
        <f ca="1">IFERROR(IF($A76="非課税・不課税取引計",SUMIFS(M$9:M75,$N$9:$N75,"非・不")+$S76,IF(A76="８％(軽減)対象計",SUMIFS($M$9:M75,$N$9:N75,"※")+S76,IF(AND(A76="小計",COUNTIF($A$9:A75,"小計")&lt;1),SUM($M$9:M75)+S76,IF(AND(A76="小計",COUNTIF($A$9:A75,"小計")&gt;=1),SUM(OFFSET($M$8,LARGE($V$9:V75,1)+1,0,LARGE($V$9:V76,1)-LARGE($V$9:V75,1)-1,1))+S76,IF($A76="８％対象計",SUMIFS(M$9:M75,$N$9:$N75,"")+$S76-SUMIFS(M$9:M75,$A$9:$A75,"非課税・不課税取引計")-SUMIFS(M$9:M75,$A$9:$A75,"小計")-SUMIFS(M$9:M75,$A$9:$A75,"８％消費税計")-SUMIFS(M$9:M75,$A$9:$A75,"８％対象計")-SUMIFS($M$9:M75,$A$9:A75,"８％(軽減)消費税計")-SUMIFS($M$9:M75,$A$9:A75,"８％(軽減)対象計"),IF(A76="８％(軽減)消費税計",ROUND(SUMIFS($M$9:M75,$A$9:A75,"８％(軽減)対象計")/COUNTIF($A$9:A75,"８％(軽減)対象計")*0.08,0)+S76,IF($A76="８％消費税計",ROUND(SUMIFS(M$9:M75,$A$9:$A75,"８％対象計")/COUNTIF($A$9:$A75,"８％対象計")*0.08,0)+$S76,IF(A76="値引き",E76-G76-J76+S76,IF($C76="","",IF($D76="","",E76-G76-J76+$S76)))))))))),"")</f>
        <v/>
      </c>
      <c r="N76" s="241"/>
      <c r="O76" s="242"/>
      <c r="P76" s="308"/>
      <c r="Q76" s="249"/>
      <c r="R76" s="249"/>
      <c r="S76" s="250"/>
      <c r="T76" s="264"/>
      <c r="U76" s="265"/>
      <c r="V76" s="214" t="str">
        <f t="shared" si="7"/>
        <v/>
      </c>
    </row>
    <row r="77" spans="1:22" ht="19.899999999999999" customHeight="1">
      <c r="A77" s="230"/>
      <c r="B77" s="231"/>
      <c r="C77" s="232"/>
      <c r="D77" s="233"/>
      <c r="E77" s="234" t="str">
        <f ca="1">IFERROR(IF(A77="非課税・不課税取引計",SUMIFS($E$9:E76,$N$9:N76,"非・不")+P77,IF(A77="８％(軽減)対象計",SUMIFS($E$9:E76,$N$9:N76,"※")+P77,IF(AND(A77="小計",COUNTIF($A$9:A76,"小計")&lt;1),SUM($E$9:E76)+P77,IF(AND(A77="小計",COUNTIF($A$9:A76,"小計")&gt;=1),SUM(OFFSET($E$8,LARGE($V$9:V76,1)+1,0,LARGE($V$9:V77,1)-LARGE($V$9:V76,1)-1,1))+P77,IF(A77="８％対象計",SUMIFS($E$9:E76,$N$9:N76,"")+P77-SUMIFS($E$9:E76,$A$9:A76,"非課税・不課税取引計")-SUMIFS($E$9:E76,$A$9:A76,"小計")-SUMIFS($E$9:E76,$A$9:A76,"８％消費税計")-SUMIFS($E$9:E76,$A$9:A76,"８％対象計")-SUMIFS($E$9:E76,$A$9:A76,"８％(軽減)消費税計")-SUMIFS($E$9:E76,$A$9:A76,"８％(軽減)対象計"),IF(A77="８％(軽減)消費税計",ROUND(SUMIFS($E$9:E76,$A$9:A76,"８％(軽減)対象計")/COUNTIF($A$9:A76,"８％(軽減)対象計")*0.08,0)+P77,IF(A77="８％消費税計",ROUND(SUMIFS($E$9:E76,$A$9:A76,"８％対象計")/COUNTIF($A$9:A76,"８％対象計")*0.08,0)+P77,IF(AND(A77="値引き",C77="",D77=""),0+P77,IF(C77="","",IF(D77="","",ROUND(C77*D77,0)+P77)))))))))),"")</f>
        <v/>
      </c>
      <c r="F77" s="235"/>
      <c r="G77" s="236" t="str">
        <f ca="1">IFERROR(IF($A77="非課税・不課税取引計",SUMIFS(G$9:G76,$N$9:$N76,"非・不")+$Q77,IF(A77="８％(軽減)対象計",SUMIFS($G$9:G76,$N$9:N76,"※")+Q77,IF(AND(A77="小計",COUNTIF($A$9:A76,"小計")&lt;1),SUM($G$9:G76)+Q77,IF(AND(A77="小計",COUNTIF($A$9:A76,"小計")&gt;=1),SUM(OFFSET($G$8,LARGE($V$9:V76,1)+1,0,LARGE($V$9:V77,1)-LARGE($V$9:V76,1)-1,1))+Q77,IF($A77="８％対象計",SUMIFS(G$9:G76,$N$9:$N76,"")+$Q77-SUMIFS(G$9:G76,$A$9:$A76,"非課税・不課税取引計")-SUMIFS(G$9:G76,$A$9:$A76,"小計")-SUMIFS(G$9:G76,$A$9:$A76,"８％消費税計")-SUMIFS(G$9:G76,$A$9:$A76,"８％対象計")-SUMIFS($G$9:G76,$A$9:A76,"８％(軽減)消費税計")-SUMIFS($G$9:G76,$A$9:A76,"８％(軽減)対象計"),IF(A77="８％(軽減)消費税計",ROUND(SUMIFS($G$9:G76,$A$9:A76,"８％(軽減)対象計")/COUNTIF($A$9:A76,"８％(軽減)対象計")*0.08,0)+Q77,IF($A77="８％消費税計",ROUND(SUMIFS(G$9:G76,$A$9:$A76,"８％対象計")/COUNTIF($A$9:$A76,"８％対象計")*0.08,0)+$Q77,IF(A77="値引き",T77,IF($C77="","",IF($D77="","",ROUND(F77*$D77,0)+$Q77)))))))))),"")</f>
        <v/>
      </c>
      <c r="H77" s="237" t="str">
        <f t="shared" si="4"/>
        <v/>
      </c>
      <c r="I77" s="235"/>
      <c r="J77" s="238" t="str">
        <f ca="1">IFERROR(IF($A77="非課税・不課税取引計",SUMIFS(J$9:J76,$N$9:$N76,"非・不")+$R77,IF(A77="８％(軽減)対象計",SUMIFS($J$9:J76,$N$9:N76,"※")+R77,IF(AND(A77="小計",COUNTIF($A$9:A76,"小計")&lt;1),SUM($J$9:J76)+R77,IF(AND(A77="小計",COUNTIF($A$9:A76,"小計")&gt;=1),SUM(OFFSET($J$8,LARGE($V$9:V76,1)+1,0,LARGE($V$9:V77,1)-LARGE($V$9:V76,1)-1,1))+R77,IF($A77="８％対象計",SUMIFS(J$9:J76,$N$9:$N76,"")+$R77-SUMIFS(J$9:J76,$A$9:$A76,"非課税・不課税取引計")-SUMIFS(J$9:J76,$A$9:$A76,"小計")-SUMIFS(J$9:J76,$A$9:$A76,"８％消費税計")-SUMIFS(J$9:J76,$A$9:$A76,"８％対象計")-SUMIFS($J$9:J76,$A$9:A76,"８％(軽減)消費税計")-SUMIFS($J$9:J76,$A$9:A76,"８％(軽減)対象計"),IF(A77="８％(軽減)消費税計",ROUND(SUMIFS($J$9:J76,$A$9:A76,"８％(軽減)対象計")/COUNTIF($A$9:A76,"８％(軽減)対象計")*0.08,0)+R77,IF($A77="８％消費税計",ROUND(SUMIFS(J$9:J76,$A$9:$A76,"８％対象計")/COUNTIF($A$9:$A76,"８％対象計")*0.08,0)+$R77,IF(A77="値引き",U77,IF($C77="","",IF($D77="","",ROUND(I77*$D77,0)+$R77)))))))))),"")</f>
        <v/>
      </c>
      <c r="K77" s="239" t="str">
        <f t="shared" si="5"/>
        <v/>
      </c>
      <c r="L77" s="240" t="str">
        <f t="shared" si="6"/>
        <v/>
      </c>
      <c r="M77" s="234" t="str">
        <f ca="1">IFERROR(IF($A77="非課税・不課税取引計",SUMIFS(M$9:M76,$N$9:$N76,"非・不")+$S77,IF(A77="８％(軽減)対象計",SUMIFS($M$9:M76,$N$9:N76,"※")+S77,IF(AND(A77="小計",COUNTIF($A$9:A76,"小計")&lt;1),SUM($M$9:M76)+S77,IF(AND(A77="小計",COUNTIF($A$9:A76,"小計")&gt;=1),SUM(OFFSET($M$8,LARGE($V$9:V76,1)+1,0,LARGE($V$9:V77,1)-LARGE($V$9:V76,1)-1,1))+S77,IF($A77="８％対象計",SUMIFS(M$9:M76,$N$9:$N76,"")+$S77-SUMIFS(M$9:M76,$A$9:$A76,"非課税・不課税取引計")-SUMIFS(M$9:M76,$A$9:$A76,"小計")-SUMIFS(M$9:M76,$A$9:$A76,"８％消費税計")-SUMIFS(M$9:M76,$A$9:$A76,"８％対象計")-SUMIFS($M$9:M76,$A$9:A76,"８％(軽減)消費税計")-SUMIFS($M$9:M76,$A$9:A76,"８％(軽減)対象計"),IF(A77="８％(軽減)消費税計",ROUND(SUMIFS($M$9:M76,$A$9:A76,"８％(軽減)対象計")/COUNTIF($A$9:A76,"８％(軽減)対象計")*0.08,0)+S77,IF($A77="８％消費税計",ROUND(SUMIFS(M$9:M76,$A$9:$A76,"８％対象計")/COUNTIF($A$9:$A76,"８％対象計")*0.08,0)+$S77,IF(A77="値引き",E77-G77-J77+S77,IF($C77="","",IF($D77="","",E77-G77-J77+$S77)))))))))),"")</f>
        <v/>
      </c>
      <c r="N77" s="241"/>
      <c r="O77" s="242"/>
      <c r="P77" s="308"/>
      <c r="Q77" s="249"/>
      <c r="R77" s="249"/>
      <c r="S77" s="250"/>
      <c r="T77" s="264"/>
      <c r="U77" s="265"/>
      <c r="V77" s="214" t="str">
        <f t="shared" si="7"/>
        <v/>
      </c>
    </row>
    <row r="78" spans="1:22" ht="19.899999999999999" customHeight="1">
      <c r="A78" s="230"/>
      <c r="B78" s="231"/>
      <c r="C78" s="232"/>
      <c r="D78" s="233"/>
      <c r="E78" s="234" t="str">
        <f ca="1">IFERROR(IF(A78="非課税・不課税取引計",SUMIFS($E$9:E77,$N$9:N77,"非・不")+P78,IF(A78="８％(軽減)対象計",SUMIFS($E$9:E77,$N$9:N77,"※")+P78,IF(AND(A78="小計",COUNTIF($A$9:A77,"小計")&lt;1),SUM($E$9:E77)+P78,IF(AND(A78="小計",COUNTIF($A$9:A77,"小計")&gt;=1),SUM(OFFSET($E$8,LARGE($V$9:V77,1)+1,0,LARGE($V$9:V78,1)-LARGE($V$9:V77,1)-1,1))+P78,IF(A78="８％対象計",SUMIFS($E$9:E77,$N$9:N77,"")+P78-SUMIFS($E$9:E77,$A$9:A77,"非課税・不課税取引計")-SUMIFS($E$9:E77,$A$9:A77,"小計")-SUMIFS($E$9:E77,$A$9:A77,"８％消費税計")-SUMIFS($E$9:E77,$A$9:A77,"８％対象計")-SUMIFS($E$9:E77,$A$9:A77,"８％(軽減)消費税計")-SUMIFS($E$9:E77,$A$9:A77,"８％(軽減)対象計"),IF(A78="８％(軽減)消費税計",ROUND(SUMIFS($E$9:E77,$A$9:A77,"８％(軽減)対象計")/COUNTIF($A$9:A77,"８％(軽減)対象計")*0.08,0)+P78,IF(A78="８％消費税計",ROUND(SUMIFS($E$9:E77,$A$9:A77,"８％対象計")/COUNTIF($A$9:A77,"８％対象計")*0.08,0)+P78,IF(AND(A78="値引き",C78="",D78=""),0+P78,IF(C78="","",IF(D78="","",ROUND(C78*D78,0)+P78)))))))))),"")</f>
        <v/>
      </c>
      <c r="F78" s="235"/>
      <c r="G78" s="236" t="str">
        <f ca="1">IFERROR(IF($A78="非課税・不課税取引計",SUMIFS(G$9:G77,$N$9:$N77,"非・不")+$Q78,IF(A78="８％(軽減)対象計",SUMIFS($G$9:G77,$N$9:N77,"※")+Q78,IF(AND(A78="小計",COUNTIF($A$9:A77,"小計")&lt;1),SUM($G$9:G77)+Q78,IF(AND(A78="小計",COUNTIF($A$9:A77,"小計")&gt;=1),SUM(OFFSET($G$8,LARGE($V$9:V77,1)+1,0,LARGE($V$9:V78,1)-LARGE($V$9:V77,1)-1,1))+Q78,IF($A78="８％対象計",SUMIFS(G$9:G77,$N$9:$N77,"")+$Q78-SUMIFS(G$9:G77,$A$9:$A77,"非課税・不課税取引計")-SUMIFS(G$9:G77,$A$9:$A77,"小計")-SUMIFS(G$9:G77,$A$9:$A77,"８％消費税計")-SUMIFS(G$9:G77,$A$9:$A77,"８％対象計")-SUMIFS($G$9:G77,$A$9:A77,"８％(軽減)消費税計")-SUMIFS($G$9:G77,$A$9:A77,"８％(軽減)対象計"),IF(A78="８％(軽減)消費税計",ROUND(SUMIFS($G$9:G77,$A$9:A77,"８％(軽減)対象計")/COUNTIF($A$9:A77,"８％(軽減)対象計")*0.08,0)+Q78,IF($A78="８％消費税計",ROUND(SUMIFS(G$9:G77,$A$9:$A77,"８％対象計")/COUNTIF($A$9:$A77,"８％対象計")*0.08,0)+$Q78,IF(A78="値引き",T78,IF($C78="","",IF($D78="","",ROUND(F78*$D78,0)+$Q78)))))))))),"")</f>
        <v/>
      </c>
      <c r="H78" s="237" t="str">
        <f t="shared" si="4"/>
        <v/>
      </c>
      <c r="I78" s="235"/>
      <c r="J78" s="238" t="str">
        <f ca="1">IFERROR(IF($A78="非課税・不課税取引計",SUMIFS(J$9:J77,$N$9:$N77,"非・不")+$R78,IF(A78="８％(軽減)対象計",SUMIFS($J$9:J77,$N$9:N77,"※")+R78,IF(AND(A78="小計",COUNTIF($A$9:A77,"小計")&lt;1),SUM($J$9:J77)+R78,IF(AND(A78="小計",COUNTIF($A$9:A77,"小計")&gt;=1),SUM(OFFSET($J$8,LARGE($V$9:V77,1)+1,0,LARGE($V$9:V78,1)-LARGE($V$9:V77,1)-1,1))+R78,IF($A78="８％対象計",SUMIFS(J$9:J77,$N$9:$N77,"")+$R78-SUMIFS(J$9:J77,$A$9:$A77,"非課税・不課税取引計")-SUMIFS(J$9:J77,$A$9:$A77,"小計")-SUMIFS(J$9:J77,$A$9:$A77,"８％消費税計")-SUMIFS(J$9:J77,$A$9:$A77,"８％対象計")-SUMIFS($J$9:J77,$A$9:A77,"８％(軽減)消費税計")-SUMIFS($J$9:J77,$A$9:A77,"８％(軽減)対象計"),IF(A78="８％(軽減)消費税計",ROUND(SUMIFS($J$9:J77,$A$9:A77,"８％(軽減)対象計")/COUNTIF($A$9:A77,"８％(軽減)対象計")*0.08,0)+R78,IF($A78="８％消費税計",ROUND(SUMIFS(J$9:J77,$A$9:$A77,"８％対象計")/COUNTIF($A$9:$A77,"８％対象計")*0.08,0)+$R78,IF(A78="値引き",U78,IF($C78="","",IF($D78="","",ROUND(I78*$D78,0)+$R78)))))))))),"")</f>
        <v/>
      </c>
      <c r="K78" s="239" t="str">
        <f t="shared" si="5"/>
        <v/>
      </c>
      <c r="L78" s="240" t="str">
        <f t="shared" si="6"/>
        <v/>
      </c>
      <c r="M78" s="234" t="str">
        <f ca="1">IFERROR(IF($A78="非課税・不課税取引計",SUMIFS(M$9:M77,$N$9:$N77,"非・不")+$S78,IF(A78="８％(軽減)対象計",SUMIFS($M$9:M77,$N$9:N77,"※")+S78,IF(AND(A78="小計",COUNTIF($A$9:A77,"小計")&lt;1),SUM($M$9:M77)+S78,IF(AND(A78="小計",COUNTIF($A$9:A77,"小計")&gt;=1),SUM(OFFSET($M$8,LARGE($V$9:V77,1)+1,0,LARGE($V$9:V78,1)-LARGE($V$9:V77,1)-1,1))+S78,IF($A78="８％対象計",SUMIFS(M$9:M77,$N$9:$N77,"")+$S78-SUMIFS(M$9:M77,$A$9:$A77,"非課税・不課税取引計")-SUMIFS(M$9:M77,$A$9:$A77,"小計")-SUMIFS(M$9:M77,$A$9:$A77,"８％消費税計")-SUMIFS(M$9:M77,$A$9:$A77,"８％対象計")-SUMIFS($M$9:M77,$A$9:A77,"８％(軽減)消費税計")-SUMIFS($M$9:M77,$A$9:A77,"８％(軽減)対象計"),IF(A78="８％(軽減)消費税計",ROUND(SUMIFS($M$9:M77,$A$9:A77,"８％(軽減)対象計")/COUNTIF($A$9:A77,"８％(軽減)対象計")*0.08,0)+S78,IF($A78="８％消費税計",ROUND(SUMIFS(M$9:M77,$A$9:$A77,"８％対象計")/COUNTIF($A$9:$A77,"８％対象計")*0.08,0)+$S78,IF(A78="値引き",E78-G78-J78+S78,IF($C78="","",IF($D78="","",E78-G78-J78+$S78)))))))))),"")</f>
        <v/>
      </c>
      <c r="N78" s="241"/>
      <c r="O78" s="242"/>
      <c r="P78" s="308"/>
      <c r="Q78" s="249"/>
      <c r="R78" s="249"/>
      <c r="S78" s="250"/>
      <c r="T78" s="264"/>
      <c r="U78" s="265"/>
      <c r="V78" s="214" t="str">
        <f t="shared" si="7"/>
        <v/>
      </c>
    </row>
    <row r="79" spans="1:22" ht="19.899999999999999" customHeight="1">
      <c r="A79" s="230"/>
      <c r="B79" s="231"/>
      <c r="C79" s="232"/>
      <c r="D79" s="233"/>
      <c r="E79" s="234" t="str">
        <f ca="1">IFERROR(IF(A79="非課税・不課税取引計",SUMIFS($E$9:E78,$N$9:N78,"非・不")+P79,IF(A79="８％(軽減)対象計",SUMIFS($E$9:E78,$N$9:N78,"※")+P79,IF(AND(A79="小計",COUNTIF($A$9:A78,"小計")&lt;1),SUM($E$9:E78)+P79,IF(AND(A79="小計",COUNTIF($A$9:A78,"小計")&gt;=1),SUM(OFFSET($E$8,LARGE($V$9:V78,1)+1,0,LARGE($V$9:V79,1)-LARGE($V$9:V78,1)-1,1))+P79,IF(A79="８％対象計",SUMIFS($E$9:E78,$N$9:N78,"")+P79-SUMIFS($E$9:E78,$A$9:A78,"非課税・不課税取引計")-SUMIFS($E$9:E78,$A$9:A78,"小計")-SUMIFS($E$9:E78,$A$9:A78,"８％消費税計")-SUMIFS($E$9:E78,$A$9:A78,"８％対象計")-SUMIFS($E$9:E78,$A$9:A78,"８％(軽減)消費税計")-SUMIFS($E$9:E78,$A$9:A78,"８％(軽減)対象計"),IF(A79="８％(軽減)消費税計",ROUND(SUMIFS($E$9:E78,$A$9:A78,"８％(軽減)対象計")/COUNTIF($A$9:A78,"８％(軽減)対象計")*0.08,0)+P79,IF(A79="８％消費税計",ROUND(SUMIFS($E$9:E78,$A$9:A78,"８％対象計")/COUNTIF($A$9:A78,"８％対象計")*0.08,0)+P79,IF(AND(A79="値引き",C79="",D79=""),0+P79,IF(C79="","",IF(D79="","",ROUND(C79*D79,0)+P79)))))))))),"")</f>
        <v/>
      </c>
      <c r="F79" s="235"/>
      <c r="G79" s="236" t="str">
        <f ca="1">IFERROR(IF($A79="非課税・不課税取引計",SUMIFS(G$9:G78,$N$9:$N78,"非・不")+$Q79,IF(A79="８％(軽減)対象計",SUMIFS($G$9:G78,$N$9:N78,"※")+Q79,IF(AND(A79="小計",COUNTIF($A$9:A78,"小計")&lt;1),SUM($G$9:G78)+Q79,IF(AND(A79="小計",COUNTIF($A$9:A78,"小計")&gt;=1),SUM(OFFSET($G$8,LARGE($V$9:V78,1)+1,0,LARGE($V$9:V79,1)-LARGE($V$9:V78,1)-1,1))+Q79,IF($A79="８％対象計",SUMIFS(G$9:G78,$N$9:$N78,"")+$Q79-SUMIFS(G$9:G78,$A$9:$A78,"非課税・不課税取引計")-SUMIFS(G$9:G78,$A$9:$A78,"小計")-SUMIFS(G$9:G78,$A$9:$A78,"８％消費税計")-SUMIFS(G$9:G78,$A$9:$A78,"８％対象計")-SUMIFS($G$9:G78,$A$9:A78,"８％(軽減)消費税計")-SUMIFS($G$9:G78,$A$9:A78,"８％(軽減)対象計"),IF(A79="８％(軽減)消費税計",ROUND(SUMIFS($G$9:G78,$A$9:A78,"８％(軽減)対象計")/COUNTIF($A$9:A78,"８％(軽減)対象計")*0.08,0)+Q79,IF($A79="８％消費税計",ROUND(SUMIFS(G$9:G78,$A$9:$A78,"８％対象計")/COUNTIF($A$9:$A78,"８％対象計")*0.08,0)+$Q79,IF(A79="値引き",T79,IF($C79="","",IF($D79="","",ROUND(F79*$D79,0)+$Q79)))))))))),"")</f>
        <v/>
      </c>
      <c r="H79" s="237" t="str">
        <f t="shared" si="4"/>
        <v/>
      </c>
      <c r="I79" s="235"/>
      <c r="J79" s="238" t="str">
        <f ca="1">IFERROR(IF($A79="非課税・不課税取引計",SUMIFS(J$9:J78,$N$9:$N78,"非・不")+$R79,IF(A79="８％(軽減)対象計",SUMIFS($J$9:J78,$N$9:N78,"※")+R79,IF(AND(A79="小計",COUNTIF($A$9:A78,"小計")&lt;1),SUM($J$9:J78)+R79,IF(AND(A79="小計",COUNTIF($A$9:A78,"小計")&gt;=1),SUM(OFFSET($J$8,LARGE($V$9:V78,1)+1,0,LARGE($V$9:V79,1)-LARGE($V$9:V78,1)-1,1))+R79,IF($A79="８％対象計",SUMIFS(J$9:J78,$N$9:$N78,"")+$R79-SUMIFS(J$9:J78,$A$9:$A78,"非課税・不課税取引計")-SUMIFS(J$9:J78,$A$9:$A78,"小計")-SUMIFS(J$9:J78,$A$9:$A78,"８％消費税計")-SUMIFS(J$9:J78,$A$9:$A78,"８％対象計")-SUMIFS($J$9:J78,$A$9:A78,"８％(軽減)消費税計")-SUMIFS($J$9:J78,$A$9:A78,"８％(軽減)対象計"),IF(A79="８％(軽減)消費税計",ROUND(SUMIFS($J$9:J78,$A$9:A78,"８％(軽減)対象計")/COUNTIF($A$9:A78,"８％(軽減)対象計")*0.08,0)+R79,IF($A79="８％消費税計",ROUND(SUMIFS(J$9:J78,$A$9:$A78,"８％対象計")/COUNTIF($A$9:$A78,"８％対象計")*0.08,0)+$R79,IF(A79="値引き",U79,IF($C79="","",IF($D79="","",ROUND(I79*$D79,0)+$R79)))))))))),"")</f>
        <v/>
      </c>
      <c r="K79" s="239" t="str">
        <f t="shared" si="5"/>
        <v/>
      </c>
      <c r="L79" s="240" t="str">
        <f t="shared" si="6"/>
        <v/>
      </c>
      <c r="M79" s="234" t="str">
        <f ca="1">IFERROR(IF($A79="非課税・不課税取引計",SUMIFS(M$9:M78,$N$9:$N78,"非・不")+$S79,IF(A79="８％(軽減)対象計",SUMIFS($M$9:M78,$N$9:N78,"※")+S79,IF(AND(A79="小計",COUNTIF($A$9:A78,"小計")&lt;1),SUM($M$9:M78)+S79,IF(AND(A79="小計",COUNTIF($A$9:A78,"小計")&gt;=1),SUM(OFFSET($M$8,LARGE($V$9:V78,1)+1,0,LARGE($V$9:V79,1)-LARGE($V$9:V78,1)-1,1))+S79,IF($A79="８％対象計",SUMIFS(M$9:M78,$N$9:$N78,"")+$S79-SUMIFS(M$9:M78,$A$9:$A78,"非課税・不課税取引計")-SUMIFS(M$9:M78,$A$9:$A78,"小計")-SUMIFS(M$9:M78,$A$9:$A78,"８％消費税計")-SUMIFS(M$9:M78,$A$9:$A78,"８％対象計")-SUMIFS($M$9:M78,$A$9:A78,"８％(軽減)消費税計")-SUMIFS($M$9:M78,$A$9:A78,"８％(軽減)対象計"),IF(A79="８％(軽減)消費税計",ROUND(SUMIFS($M$9:M78,$A$9:A78,"８％(軽減)対象計")/COUNTIF($A$9:A78,"８％(軽減)対象計")*0.08,0)+S79,IF($A79="８％消費税計",ROUND(SUMIFS(M$9:M78,$A$9:$A78,"８％対象計")/COUNTIF($A$9:$A78,"８％対象計")*0.08,0)+$S79,IF(A79="値引き",E79-G79-J79+S79,IF($C79="","",IF($D79="","",E79-G79-J79+$S79)))))))))),"")</f>
        <v/>
      </c>
      <c r="N79" s="241"/>
      <c r="O79" s="242"/>
      <c r="P79" s="308"/>
      <c r="Q79" s="249"/>
      <c r="R79" s="249"/>
      <c r="S79" s="250"/>
      <c r="T79" s="264"/>
      <c r="U79" s="265"/>
      <c r="V79" s="214" t="str">
        <f t="shared" si="7"/>
        <v/>
      </c>
    </row>
    <row r="80" spans="1:22" ht="19.899999999999999" customHeight="1">
      <c r="A80" s="230"/>
      <c r="B80" s="231"/>
      <c r="C80" s="232"/>
      <c r="D80" s="233"/>
      <c r="E80" s="234" t="str">
        <f ca="1">IFERROR(IF(A80="非課税・不課税取引計",SUMIFS($E$9:E79,$N$9:N79,"非・不")+P80,IF(A80="８％(軽減)対象計",SUMIFS($E$9:E79,$N$9:N79,"※")+P80,IF(AND(A80="小計",COUNTIF($A$9:A79,"小計")&lt;1),SUM($E$9:E79)+P80,IF(AND(A80="小計",COUNTIF($A$9:A79,"小計")&gt;=1),SUM(OFFSET($E$8,LARGE($V$9:V79,1)+1,0,LARGE($V$9:V80,1)-LARGE($V$9:V79,1)-1,1))+P80,IF(A80="８％対象計",SUMIFS($E$9:E79,$N$9:N79,"")+P80-SUMIFS($E$9:E79,$A$9:A79,"非課税・不課税取引計")-SUMIFS($E$9:E79,$A$9:A79,"小計")-SUMIFS($E$9:E79,$A$9:A79,"８％消費税計")-SUMIFS($E$9:E79,$A$9:A79,"８％対象計")-SUMIFS($E$9:E79,$A$9:A79,"８％(軽減)消費税計")-SUMIFS($E$9:E79,$A$9:A79,"８％(軽減)対象計"),IF(A80="８％(軽減)消費税計",ROUND(SUMIFS($E$9:E79,$A$9:A79,"８％(軽減)対象計")/COUNTIF($A$9:A79,"８％(軽減)対象計")*0.08,0)+P80,IF(A80="８％消費税計",ROUND(SUMIFS($E$9:E79,$A$9:A79,"８％対象計")/COUNTIF($A$9:A79,"８％対象計")*0.08,0)+P80,IF(AND(A80="値引き",C80="",D80=""),0+P80,IF(C80="","",IF(D80="","",ROUND(C80*D80,0)+P80)))))))))),"")</f>
        <v/>
      </c>
      <c r="F80" s="235"/>
      <c r="G80" s="236" t="str">
        <f ca="1">IFERROR(IF($A80="非課税・不課税取引計",SUMIFS(G$9:G79,$N$9:$N79,"非・不")+$Q80,IF(A80="８％(軽減)対象計",SUMIFS($G$9:G79,$N$9:N79,"※")+Q80,IF(AND(A80="小計",COUNTIF($A$9:A79,"小計")&lt;1),SUM($G$9:G79)+Q80,IF(AND(A80="小計",COUNTIF($A$9:A79,"小計")&gt;=1),SUM(OFFSET($G$8,LARGE($V$9:V79,1)+1,0,LARGE($V$9:V80,1)-LARGE($V$9:V79,1)-1,1))+Q80,IF($A80="８％対象計",SUMIFS(G$9:G79,$N$9:$N79,"")+$Q80-SUMIFS(G$9:G79,$A$9:$A79,"非課税・不課税取引計")-SUMIFS(G$9:G79,$A$9:$A79,"小計")-SUMIFS(G$9:G79,$A$9:$A79,"８％消費税計")-SUMIFS(G$9:G79,$A$9:$A79,"８％対象計")-SUMIFS($G$9:G79,$A$9:A79,"８％(軽減)消費税計")-SUMIFS($G$9:G79,$A$9:A79,"８％(軽減)対象計"),IF(A80="８％(軽減)消費税計",ROUND(SUMIFS($G$9:G79,$A$9:A79,"８％(軽減)対象計")/COUNTIF($A$9:A79,"８％(軽減)対象計")*0.08,0)+Q80,IF($A80="８％消費税計",ROUND(SUMIFS(G$9:G79,$A$9:$A79,"８％対象計")/COUNTIF($A$9:$A79,"８％対象計")*0.08,0)+$Q80,IF(A80="値引き",T80,IF($C80="","",IF($D80="","",ROUND(F80*$D80,0)+$Q80)))))))))),"")</f>
        <v/>
      </c>
      <c r="H80" s="237" t="str">
        <f t="shared" si="4"/>
        <v/>
      </c>
      <c r="I80" s="235"/>
      <c r="J80" s="238" t="str">
        <f ca="1">IFERROR(IF($A80="非課税・不課税取引計",SUMIFS(J$9:J79,$N$9:$N79,"非・不")+$R80,IF(A80="８％(軽減)対象計",SUMIFS($J$9:J79,$N$9:N79,"※")+R80,IF(AND(A80="小計",COUNTIF($A$9:A79,"小計")&lt;1),SUM($J$9:J79)+R80,IF(AND(A80="小計",COUNTIF($A$9:A79,"小計")&gt;=1),SUM(OFFSET($J$8,LARGE($V$9:V79,1)+1,0,LARGE($V$9:V80,1)-LARGE($V$9:V79,1)-1,1))+R80,IF($A80="８％対象計",SUMIFS(J$9:J79,$N$9:$N79,"")+$R80-SUMIFS(J$9:J79,$A$9:$A79,"非課税・不課税取引計")-SUMIFS(J$9:J79,$A$9:$A79,"小計")-SUMIFS(J$9:J79,$A$9:$A79,"８％消費税計")-SUMIFS(J$9:J79,$A$9:$A79,"８％対象計")-SUMIFS($J$9:J79,$A$9:A79,"８％(軽減)消費税計")-SUMIFS($J$9:J79,$A$9:A79,"８％(軽減)対象計"),IF(A80="８％(軽減)消費税計",ROUND(SUMIFS($J$9:J79,$A$9:A79,"８％(軽減)対象計")/COUNTIF($A$9:A79,"８％(軽減)対象計")*0.08,0)+R80,IF($A80="８％消費税計",ROUND(SUMIFS(J$9:J79,$A$9:$A79,"８％対象計")/COUNTIF($A$9:$A79,"８％対象計")*0.08,0)+$R80,IF(A80="値引き",U80,IF($C80="","",IF($D80="","",ROUND(I80*$D80,0)+$R80)))))))))),"")</f>
        <v/>
      </c>
      <c r="K80" s="239" t="str">
        <f t="shared" si="5"/>
        <v/>
      </c>
      <c r="L80" s="240" t="str">
        <f t="shared" si="6"/>
        <v/>
      </c>
      <c r="M80" s="234" t="str">
        <f ca="1">IFERROR(IF($A80="非課税・不課税取引計",SUMIFS(M$9:M79,$N$9:$N79,"非・不")+$S80,IF(A80="８％(軽減)対象計",SUMIFS($M$9:M79,$N$9:N79,"※")+S80,IF(AND(A80="小計",COUNTIF($A$9:A79,"小計")&lt;1),SUM($M$9:M79)+S80,IF(AND(A80="小計",COUNTIF($A$9:A79,"小計")&gt;=1),SUM(OFFSET($M$8,LARGE($V$9:V79,1)+1,0,LARGE($V$9:V80,1)-LARGE($V$9:V79,1)-1,1))+S80,IF($A80="８％対象計",SUMIFS(M$9:M79,$N$9:$N79,"")+$S80-SUMIFS(M$9:M79,$A$9:$A79,"非課税・不課税取引計")-SUMIFS(M$9:M79,$A$9:$A79,"小計")-SUMIFS(M$9:M79,$A$9:$A79,"８％消費税計")-SUMIFS(M$9:M79,$A$9:$A79,"８％対象計")-SUMIFS($M$9:M79,$A$9:A79,"８％(軽減)消費税計")-SUMIFS($M$9:M79,$A$9:A79,"８％(軽減)対象計"),IF(A80="８％(軽減)消費税計",ROUND(SUMIFS($M$9:M79,$A$9:A79,"８％(軽減)対象計")/COUNTIF($A$9:A79,"８％(軽減)対象計")*0.08,0)+S80,IF($A80="８％消費税計",ROUND(SUMIFS(M$9:M79,$A$9:$A79,"８％対象計")/COUNTIF($A$9:$A79,"８％対象計")*0.08,0)+$S80,IF(A80="値引き",E80-G80-J80+S80,IF($C80="","",IF($D80="","",E80-G80-J80+$S80)))))))))),"")</f>
        <v/>
      </c>
      <c r="N80" s="241"/>
      <c r="O80" s="242"/>
      <c r="P80" s="308"/>
      <c r="Q80" s="249"/>
      <c r="R80" s="249"/>
      <c r="S80" s="250"/>
      <c r="T80" s="264"/>
      <c r="U80" s="265"/>
      <c r="V80" s="214" t="str">
        <f t="shared" si="7"/>
        <v/>
      </c>
    </row>
    <row r="81" spans="1:22" ht="19.899999999999999" customHeight="1">
      <c r="A81" s="230"/>
      <c r="B81" s="231"/>
      <c r="C81" s="232"/>
      <c r="D81" s="233"/>
      <c r="E81" s="234" t="str">
        <f ca="1">IFERROR(IF(A81="非課税・不課税取引計",SUMIFS($E$9:E80,$N$9:N80,"非・不")+P81,IF(A81="８％(軽減)対象計",SUMIFS($E$9:E80,$N$9:N80,"※")+P81,IF(AND(A81="小計",COUNTIF($A$9:A80,"小計")&lt;1),SUM($E$9:E80)+P81,IF(AND(A81="小計",COUNTIF($A$9:A80,"小計")&gt;=1),SUM(OFFSET($E$8,LARGE($V$9:V80,1)+1,0,LARGE($V$9:V81,1)-LARGE($V$9:V80,1)-1,1))+P81,IF(A81="８％対象計",SUMIFS($E$9:E80,$N$9:N80,"")+P81-SUMIFS($E$9:E80,$A$9:A80,"非課税・不課税取引計")-SUMIFS($E$9:E80,$A$9:A80,"小計")-SUMIFS($E$9:E80,$A$9:A80,"８％消費税計")-SUMIFS($E$9:E80,$A$9:A80,"８％対象計")-SUMIFS($E$9:E80,$A$9:A80,"８％(軽減)消費税計")-SUMIFS($E$9:E80,$A$9:A80,"８％(軽減)対象計"),IF(A81="８％(軽減)消費税計",ROUND(SUMIFS($E$9:E80,$A$9:A80,"８％(軽減)対象計")/COUNTIF($A$9:A80,"８％(軽減)対象計")*0.08,0)+P81,IF(A81="８％消費税計",ROUND(SUMIFS($E$9:E80,$A$9:A80,"８％対象計")/COUNTIF($A$9:A80,"８％対象計")*0.08,0)+P81,IF(AND(A81="値引き",C81="",D81=""),0+P81,IF(C81="","",IF(D81="","",ROUND(C81*D81,0)+P81)))))))))),"")</f>
        <v/>
      </c>
      <c r="F81" s="235"/>
      <c r="G81" s="236" t="str">
        <f ca="1">IFERROR(IF($A81="非課税・不課税取引計",SUMIFS(G$9:G80,$N$9:$N80,"非・不")+$Q81,IF(A81="８％(軽減)対象計",SUMIFS($G$9:G80,$N$9:N80,"※")+Q81,IF(AND(A81="小計",COUNTIF($A$9:A80,"小計")&lt;1),SUM($G$9:G80)+Q81,IF(AND(A81="小計",COUNTIF($A$9:A80,"小計")&gt;=1),SUM(OFFSET($G$8,LARGE($V$9:V80,1)+1,0,LARGE($V$9:V81,1)-LARGE($V$9:V80,1)-1,1))+Q81,IF($A81="８％対象計",SUMIFS(G$9:G80,$N$9:$N80,"")+$Q81-SUMIFS(G$9:G80,$A$9:$A80,"非課税・不課税取引計")-SUMIFS(G$9:G80,$A$9:$A80,"小計")-SUMIFS(G$9:G80,$A$9:$A80,"８％消費税計")-SUMIFS(G$9:G80,$A$9:$A80,"８％対象計")-SUMIFS($G$9:G80,$A$9:A80,"８％(軽減)消費税計")-SUMIFS($G$9:G80,$A$9:A80,"８％(軽減)対象計"),IF(A81="８％(軽減)消費税計",ROUND(SUMIFS($G$9:G80,$A$9:A80,"８％(軽減)対象計")/COUNTIF($A$9:A80,"８％(軽減)対象計")*0.08,0)+Q81,IF($A81="８％消費税計",ROUND(SUMIFS(G$9:G80,$A$9:$A80,"８％対象計")/COUNTIF($A$9:$A80,"８％対象計")*0.08,0)+$Q81,IF(A81="値引き",T81,IF($C81="","",IF($D81="","",ROUND(F81*$D81,0)+$Q81)))))))))),"")</f>
        <v/>
      </c>
      <c r="H81" s="237" t="str">
        <f t="shared" si="4"/>
        <v/>
      </c>
      <c r="I81" s="235"/>
      <c r="J81" s="238" t="str">
        <f ca="1">IFERROR(IF($A81="非課税・不課税取引計",SUMIFS(J$9:J80,$N$9:$N80,"非・不")+$R81,IF(A81="８％(軽減)対象計",SUMIFS($J$9:J80,$N$9:N80,"※")+R81,IF(AND(A81="小計",COUNTIF($A$9:A80,"小計")&lt;1),SUM($J$9:J80)+R81,IF(AND(A81="小計",COUNTIF($A$9:A80,"小計")&gt;=1),SUM(OFFSET($J$8,LARGE($V$9:V80,1)+1,0,LARGE($V$9:V81,1)-LARGE($V$9:V80,1)-1,1))+R81,IF($A81="８％対象計",SUMIFS(J$9:J80,$N$9:$N80,"")+$R81-SUMIFS(J$9:J80,$A$9:$A80,"非課税・不課税取引計")-SUMIFS(J$9:J80,$A$9:$A80,"小計")-SUMIFS(J$9:J80,$A$9:$A80,"８％消費税計")-SUMIFS(J$9:J80,$A$9:$A80,"８％対象計")-SUMIFS($J$9:J80,$A$9:A80,"８％(軽減)消費税計")-SUMIFS($J$9:J80,$A$9:A80,"８％(軽減)対象計"),IF(A81="８％(軽減)消費税計",ROUND(SUMIFS($J$9:J80,$A$9:A80,"８％(軽減)対象計")/COUNTIF($A$9:A80,"８％(軽減)対象計")*0.08,0)+R81,IF($A81="８％消費税計",ROUND(SUMIFS(J$9:J80,$A$9:$A80,"８％対象計")/COUNTIF($A$9:$A80,"８％対象計")*0.08,0)+$R81,IF(A81="値引き",U81,IF($C81="","",IF($D81="","",ROUND(I81*$D81,0)+$R81)))))))))),"")</f>
        <v/>
      </c>
      <c r="K81" s="239" t="str">
        <f t="shared" si="5"/>
        <v/>
      </c>
      <c r="L81" s="240" t="str">
        <f t="shared" si="6"/>
        <v/>
      </c>
      <c r="M81" s="234" t="str">
        <f ca="1">IFERROR(IF($A81="非課税・不課税取引計",SUMIFS(M$9:M80,$N$9:$N80,"非・不")+$S81,IF(A81="８％(軽減)対象計",SUMIFS($M$9:M80,$N$9:N80,"※")+S81,IF(AND(A81="小計",COUNTIF($A$9:A80,"小計")&lt;1),SUM($M$9:M80)+S81,IF(AND(A81="小計",COUNTIF($A$9:A80,"小計")&gt;=1),SUM(OFFSET($M$8,LARGE($V$9:V80,1)+1,0,LARGE($V$9:V81,1)-LARGE($V$9:V80,1)-1,1))+S81,IF($A81="８％対象計",SUMIFS(M$9:M80,$N$9:$N80,"")+$S81-SUMIFS(M$9:M80,$A$9:$A80,"非課税・不課税取引計")-SUMIFS(M$9:M80,$A$9:$A80,"小計")-SUMIFS(M$9:M80,$A$9:$A80,"８％消費税計")-SUMIFS(M$9:M80,$A$9:$A80,"８％対象計")-SUMIFS($M$9:M80,$A$9:A80,"８％(軽減)消費税計")-SUMIFS($M$9:M80,$A$9:A80,"８％(軽減)対象計"),IF(A81="８％(軽減)消費税計",ROUND(SUMIFS($M$9:M80,$A$9:A80,"８％(軽減)対象計")/COUNTIF($A$9:A80,"８％(軽減)対象計")*0.08,0)+S81,IF($A81="８％消費税計",ROUND(SUMIFS(M$9:M80,$A$9:$A80,"８％対象計")/COUNTIF($A$9:$A80,"８％対象計")*0.08,0)+$S81,IF(A81="値引き",E81-G81-J81+S81,IF($C81="","",IF($D81="","",E81-G81-J81+$S81)))))))))),"")</f>
        <v/>
      </c>
      <c r="N81" s="241"/>
      <c r="O81" s="242"/>
      <c r="P81" s="308"/>
      <c r="Q81" s="249"/>
      <c r="R81" s="249"/>
      <c r="S81" s="250"/>
      <c r="T81" s="264"/>
      <c r="U81" s="265"/>
      <c r="V81" s="214" t="str">
        <f t="shared" si="7"/>
        <v/>
      </c>
    </row>
    <row r="82" spans="1:22" ht="19.899999999999999" customHeight="1">
      <c r="A82" s="230"/>
      <c r="B82" s="231"/>
      <c r="C82" s="232"/>
      <c r="D82" s="233"/>
      <c r="E82" s="234" t="str">
        <f ca="1">IFERROR(IF(A82="非課税・不課税取引計",SUMIFS($E$9:E81,$N$9:N81,"非・不")+P82,IF(A82="８％(軽減)対象計",SUMIFS($E$9:E81,$N$9:N81,"※")+P82,IF(AND(A82="小計",COUNTIF($A$9:A81,"小計")&lt;1),SUM($E$9:E81)+P82,IF(AND(A82="小計",COUNTIF($A$9:A81,"小計")&gt;=1),SUM(OFFSET($E$8,LARGE($V$9:V81,1)+1,0,LARGE($V$9:V82,1)-LARGE($V$9:V81,1)-1,1))+P82,IF(A82="８％対象計",SUMIFS($E$9:E81,$N$9:N81,"")+P82-SUMIFS($E$9:E81,$A$9:A81,"非課税・不課税取引計")-SUMIFS($E$9:E81,$A$9:A81,"小計")-SUMIFS($E$9:E81,$A$9:A81,"８％消費税計")-SUMIFS($E$9:E81,$A$9:A81,"８％対象計")-SUMIFS($E$9:E81,$A$9:A81,"８％(軽減)消費税計")-SUMIFS($E$9:E81,$A$9:A81,"８％(軽減)対象計"),IF(A82="８％(軽減)消費税計",ROUND(SUMIFS($E$9:E81,$A$9:A81,"８％(軽減)対象計")/COUNTIF($A$9:A81,"８％(軽減)対象計")*0.08,0)+P82,IF(A82="８％消費税計",ROUND(SUMIFS($E$9:E81,$A$9:A81,"８％対象計")/COUNTIF($A$9:A81,"８％対象計")*0.08,0)+P82,IF(AND(A82="値引き",C82="",D82=""),0+P82,IF(C82="","",IF(D82="","",ROUND(C82*D82,0)+P82)))))))))),"")</f>
        <v/>
      </c>
      <c r="F82" s="235"/>
      <c r="G82" s="236" t="str">
        <f ca="1">IFERROR(IF($A82="非課税・不課税取引計",SUMIFS(G$9:G81,$N$9:$N81,"非・不")+$Q82,IF(A82="８％(軽減)対象計",SUMIFS($G$9:G81,$N$9:N81,"※")+Q82,IF(AND(A82="小計",COUNTIF($A$9:A81,"小計")&lt;1),SUM($G$9:G81)+Q82,IF(AND(A82="小計",COUNTIF($A$9:A81,"小計")&gt;=1),SUM(OFFSET($G$8,LARGE($V$9:V81,1)+1,0,LARGE($V$9:V82,1)-LARGE($V$9:V81,1)-1,1))+Q82,IF($A82="８％対象計",SUMIFS(G$9:G81,$N$9:$N81,"")+$Q82-SUMIFS(G$9:G81,$A$9:$A81,"非課税・不課税取引計")-SUMIFS(G$9:G81,$A$9:$A81,"小計")-SUMIFS(G$9:G81,$A$9:$A81,"８％消費税計")-SUMIFS(G$9:G81,$A$9:$A81,"８％対象計")-SUMIFS($G$9:G81,$A$9:A81,"８％(軽減)消費税計")-SUMIFS($G$9:G81,$A$9:A81,"８％(軽減)対象計"),IF(A82="８％(軽減)消費税計",ROUND(SUMIFS($G$9:G81,$A$9:A81,"８％(軽減)対象計")/COUNTIF($A$9:A81,"８％(軽減)対象計")*0.08,0)+Q82,IF($A82="８％消費税計",ROUND(SUMIFS(G$9:G81,$A$9:$A81,"８％対象計")/COUNTIF($A$9:$A81,"８％対象計")*0.08,0)+$Q82,IF(A82="値引き",T82,IF($C82="","",IF($D82="","",ROUND(F82*$D82,0)+$Q82)))))))))),"")</f>
        <v/>
      </c>
      <c r="H82" s="237" t="str">
        <f t="shared" si="4"/>
        <v/>
      </c>
      <c r="I82" s="235"/>
      <c r="J82" s="238" t="str">
        <f ca="1">IFERROR(IF($A82="非課税・不課税取引計",SUMIFS(J$9:J81,$N$9:$N81,"非・不")+$R82,IF(A82="８％(軽減)対象計",SUMIFS($J$9:J81,$N$9:N81,"※")+R82,IF(AND(A82="小計",COUNTIF($A$9:A81,"小計")&lt;1),SUM($J$9:J81)+R82,IF(AND(A82="小計",COUNTIF($A$9:A81,"小計")&gt;=1),SUM(OFFSET($J$8,LARGE($V$9:V81,1)+1,0,LARGE($V$9:V82,1)-LARGE($V$9:V81,1)-1,1))+R82,IF($A82="８％対象計",SUMIFS(J$9:J81,$N$9:$N81,"")+$R82-SUMIFS(J$9:J81,$A$9:$A81,"非課税・不課税取引計")-SUMIFS(J$9:J81,$A$9:$A81,"小計")-SUMIFS(J$9:J81,$A$9:$A81,"８％消費税計")-SUMIFS(J$9:J81,$A$9:$A81,"８％対象計")-SUMIFS($J$9:J81,$A$9:A81,"８％(軽減)消費税計")-SUMIFS($J$9:J81,$A$9:A81,"８％(軽減)対象計"),IF(A82="８％(軽減)消費税計",ROUND(SUMIFS($J$9:J81,$A$9:A81,"８％(軽減)対象計")/COUNTIF($A$9:A81,"８％(軽減)対象計")*0.08,0)+R82,IF($A82="８％消費税計",ROUND(SUMIFS(J$9:J81,$A$9:$A81,"８％対象計")/COUNTIF($A$9:$A81,"８％対象計")*0.08,0)+$R82,IF(A82="値引き",U82,IF($C82="","",IF($D82="","",ROUND(I82*$D82,0)+$R82)))))))))),"")</f>
        <v/>
      </c>
      <c r="K82" s="239" t="str">
        <f t="shared" si="5"/>
        <v/>
      </c>
      <c r="L82" s="240" t="str">
        <f t="shared" si="6"/>
        <v/>
      </c>
      <c r="M82" s="234" t="str">
        <f ca="1">IFERROR(IF($A82="非課税・不課税取引計",SUMIFS(M$9:M81,$N$9:$N81,"非・不")+$S82,IF(A82="８％(軽減)対象計",SUMIFS($M$9:M81,$N$9:N81,"※")+S82,IF(AND(A82="小計",COUNTIF($A$9:A81,"小計")&lt;1),SUM($M$9:M81)+S82,IF(AND(A82="小計",COUNTIF($A$9:A81,"小計")&gt;=1),SUM(OFFSET($M$8,LARGE($V$9:V81,1)+1,0,LARGE($V$9:V82,1)-LARGE($V$9:V81,1)-1,1))+S82,IF($A82="８％対象計",SUMIFS(M$9:M81,$N$9:$N81,"")+$S82-SUMIFS(M$9:M81,$A$9:$A81,"非課税・不課税取引計")-SUMIFS(M$9:M81,$A$9:$A81,"小計")-SUMIFS(M$9:M81,$A$9:$A81,"８％消費税計")-SUMIFS(M$9:M81,$A$9:$A81,"８％対象計")-SUMIFS($M$9:M81,$A$9:A81,"８％(軽減)消費税計")-SUMIFS($M$9:M81,$A$9:A81,"８％(軽減)対象計"),IF(A82="８％(軽減)消費税計",ROUND(SUMIFS($M$9:M81,$A$9:A81,"８％(軽減)対象計")/COUNTIF($A$9:A81,"８％(軽減)対象計")*0.08,0)+S82,IF($A82="８％消費税計",ROUND(SUMIFS(M$9:M81,$A$9:$A81,"８％対象計")/COUNTIF($A$9:$A81,"８％対象計")*0.08,0)+$S82,IF(A82="値引き",E82-G82-J82+S82,IF($C82="","",IF($D82="","",E82-G82-J82+$S82)))))))))),"")</f>
        <v/>
      </c>
      <c r="N82" s="241"/>
      <c r="O82" s="242"/>
      <c r="P82" s="308"/>
      <c r="Q82" s="249"/>
      <c r="R82" s="249"/>
      <c r="S82" s="250"/>
      <c r="T82" s="264"/>
      <c r="U82" s="265"/>
      <c r="V82" s="214" t="str">
        <f t="shared" si="7"/>
        <v/>
      </c>
    </row>
    <row r="83" spans="1:22" ht="19.899999999999999" customHeight="1">
      <c r="A83" s="230"/>
      <c r="B83" s="231"/>
      <c r="C83" s="232"/>
      <c r="D83" s="233"/>
      <c r="E83" s="234" t="str">
        <f ca="1">IFERROR(IF(A83="非課税・不課税取引計",SUMIFS($E$9:E82,$N$9:N82,"非・不")+P83,IF(A83="８％(軽減)対象計",SUMIFS($E$9:E82,$N$9:N82,"※")+P83,IF(AND(A83="小計",COUNTIF($A$9:A82,"小計")&lt;1),SUM($E$9:E82)+P83,IF(AND(A83="小計",COUNTIF($A$9:A82,"小計")&gt;=1),SUM(OFFSET($E$8,LARGE($V$9:V82,1)+1,0,LARGE($V$9:V83,1)-LARGE($V$9:V82,1)-1,1))+P83,IF(A83="８％対象計",SUMIFS($E$9:E82,$N$9:N82,"")+P83-SUMIFS($E$9:E82,$A$9:A82,"非課税・不課税取引計")-SUMIFS($E$9:E82,$A$9:A82,"小計")-SUMIFS($E$9:E82,$A$9:A82,"８％消費税計")-SUMIFS($E$9:E82,$A$9:A82,"８％対象計")-SUMIFS($E$9:E82,$A$9:A82,"８％(軽減)消費税計")-SUMIFS($E$9:E82,$A$9:A82,"８％(軽減)対象計"),IF(A83="８％(軽減)消費税計",ROUND(SUMIFS($E$9:E82,$A$9:A82,"８％(軽減)対象計")/COUNTIF($A$9:A82,"８％(軽減)対象計")*0.08,0)+P83,IF(A83="８％消費税計",ROUND(SUMIFS($E$9:E82,$A$9:A82,"８％対象計")/COUNTIF($A$9:A82,"８％対象計")*0.08,0)+P83,IF(AND(A83="値引き",C83="",D83=""),0+P83,IF(C83="","",IF(D83="","",ROUND(C83*D83,0)+P83)))))))))),"")</f>
        <v/>
      </c>
      <c r="F83" s="235"/>
      <c r="G83" s="236" t="str">
        <f ca="1">IFERROR(IF($A83="非課税・不課税取引計",SUMIFS(G$9:G82,$N$9:$N82,"非・不")+$Q83,IF(A83="８％(軽減)対象計",SUMIFS($G$9:G82,$N$9:N82,"※")+Q83,IF(AND(A83="小計",COUNTIF($A$9:A82,"小計")&lt;1),SUM($G$9:G82)+Q83,IF(AND(A83="小計",COUNTIF($A$9:A82,"小計")&gt;=1),SUM(OFFSET($G$8,LARGE($V$9:V82,1)+1,0,LARGE($V$9:V83,1)-LARGE($V$9:V82,1)-1,1))+Q83,IF($A83="８％対象計",SUMIFS(G$9:G82,$N$9:$N82,"")+$Q83-SUMIFS(G$9:G82,$A$9:$A82,"非課税・不課税取引計")-SUMIFS(G$9:G82,$A$9:$A82,"小計")-SUMIFS(G$9:G82,$A$9:$A82,"８％消費税計")-SUMIFS(G$9:G82,$A$9:$A82,"８％対象計")-SUMIFS($G$9:G82,$A$9:A82,"８％(軽減)消費税計")-SUMIFS($G$9:G82,$A$9:A82,"８％(軽減)対象計"),IF(A83="８％(軽減)消費税計",ROUND(SUMIFS($G$9:G82,$A$9:A82,"８％(軽減)対象計")/COUNTIF($A$9:A82,"８％(軽減)対象計")*0.08,0)+Q83,IF($A83="８％消費税計",ROUND(SUMIFS(G$9:G82,$A$9:$A82,"８％対象計")/COUNTIF($A$9:$A82,"８％対象計")*0.08,0)+$Q83,IF(A83="値引き",T83,IF($C83="","",IF($D83="","",ROUND(F83*$D83,0)+$Q83)))))))))),"")</f>
        <v/>
      </c>
      <c r="H83" s="237" t="str">
        <f t="shared" si="4"/>
        <v/>
      </c>
      <c r="I83" s="235"/>
      <c r="J83" s="238" t="str">
        <f ca="1">IFERROR(IF($A83="非課税・不課税取引計",SUMIFS(J$9:J82,$N$9:$N82,"非・不")+$R83,IF(A83="８％(軽減)対象計",SUMIFS($J$9:J82,$N$9:N82,"※")+R83,IF(AND(A83="小計",COUNTIF($A$9:A82,"小計")&lt;1),SUM($J$9:J82)+R83,IF(AND(A83="小計",COUNTIF($A$9:A82,"小計")&gt;=1),SUM(OFFSET($J$8,LARGE($V$9:V82,1)+1,0,LARGE($V$9:V83,1)-LARGE($V$9:V82,1)-1,1))+R83,IF($A83="８％対象計",SUMIFS(J$9:J82,$N$9:$N82,"")+$R83-SUMIFS(J$9:J82,$A$9:$A82,"非課税・不課税取引計")-SUMIFS(J$9:J82,$A$9:$A82,"小計")-SUMIFS(J$9:J82,$A$9:$A82,"８％消費税計")-SUMIFS(J$9:J82,$A$9:$A82,"８％対象計")-SUMIFS($J$9:J82,$A$9:A82,"８％(軽減)消費税計")-SUMIFS($J$9:J82,$A$9:A82,"８％(軽減)対象計"),IF(A83="８％(軽減)消費税計",ROUND(SUMIFS($J$9:J82,$A$9:A82,"８％(軽減)対象計")/COUNTIF($A$9:A82,"８％(軽減)対象計")*0.08,0)+R83,IF($A83="８％消費税計",ROUND(SUMIFS(J$9:J82,$A$9:$A82,"８％対象計")/COUNTIF($A$9:$A82,"８％対象計")*0.08,0)+$R83,IF(A83="値引き",U83,IF($C83="","",IF($D83="","",ROUND(I83*$D83,0)+$R83)))))))))),"")</f>
        <v/>
      </c>
      <c r="K83" s="239" t="str">
        <f t="shared" si="5"/>
        <v/>
      </c>
      <c r="L83" s="240" t="str">
        <f t="shared" si="6"/>
        <v/>
      </c>
      <c r="M83" s="234" t="str">
        <f ca="1">IFERROR(IF($A83="非課税・不課税取引計",SUMIFS(M$9:M82,$N$9:$N82,"非・不")+$S83,IF(A83="８％(軽減)対象計",SUMIFS($M$9:M82,$N$9:N82,"※")+S83,IF(AND(A83="小計",COUNTIF($A$9:A82,"小計")&lt;1),SUM($M$9:M82)+S83,IF(AND(A83="小計",COUNTIF($A$9:A82,"小計")&gt;=1),SUM(OFFSET($M$8,LARGE($V$9:V82,1)+1,0,LARGE($V$9:V83,1)-LARGE($V$9:V82,1)-1,1))+S83,IF($A83="８％対象計",SUMIFS(M$9:M82,$N$9:$N82,"")+$S83-SUMIFS(M$9:M82,$A$9:$A82,"非課税・不課税取引計")-SUMIFS(M$9:M82,$A$9:$A82,"小計")-SUMIFS(M$9:M82,$A$9:$A82,"８％消費税計")-SUMIFS(M$9:M82,$A$9:$A82,"８％対象計")-SUMIFS($M$9:M82,$A$9:A82,"８％(軽減)消費税計")-SUMIFS($M$9:M82,$A$9:A82,"８％(軽減)対象計"),IF(A83="８％(軽減)消費税計",ROUND(SUMIFS($M$9:M82,$A$9:A82,"８％(軽減)対象計")/COUNTIF($A$9:A82,"８％(軽減)対象計")*0.08,0)+S83,IF($A83="８％消費税計",ROUND(SUMIFS(M$9:M82,$A$9:$A82,"８％対象計")/COUNTIF($A$9:$A82,"８％対象計")*0.08,0)+$S83,IF(A83="値引き",E83-G83-J83+S83,IF($C83="","",IF($D83="","",E83-G83-J83+$S83)))))))))),"")</f>
        <v/>
      </c>
      <c r="N83" s="241"/>
      <c r="O83" s="242"/>
      <c r="P83" s="308"/>
      <c r="Q83" s="249"/>
      <c r="R83" s="249"/>
      <c r="S83" s="250"/>
      <c r="T83" s="264"/>
      <c r="U83" s="265"/>
      <c r="V83" s="214" t="str">
        <f t="shared" si="7"/>
        <v/>
      </c>
    </row>
    <row r="84" spans="1:22" ht="19.899999999999999" customHeight="1">
      <c r="A84" s="230"/>
      <c r="B84" s="231"/>
      <c r="C84" s="232"/>
      <c r="D84" s="233"/>
      <c r="E84" s="234" t="str">
        <f ca="1">IFERROR(IF(A84="非課税・不課税取引計",SUMIFS($E$9:E83,$N$9:N83,"非・不")+P84,IF(A84="８％(軽減)対象計",SUMIFS($E$9:E83,$N$9:N83,"※")+P84,IF(AND(A84="小計",COUNTIF($A$9:A83,"小計")&lt;1),SUM($E$9:E83)+P84,IF(AND(A84="小計",COUNTIF($A$9:A83,"小計")&gt;=1),SUM(OFFSET($E$8,LARGE($V$9:V83,1)+1,0,LARGE($V$9:V84,1)-LARGE($V$9:V83,1)-1,1))+P84,IF(A84="８％対象計",SUMIFS($E$9:E83,$N$9:N83,"")+P84-SUMIFS($E$9:E83,$A$9:A83,"非課税・不課税取引計")-SUMIFS($E$9:E83,$A$9:A83,"小計")-SUMIFS($E$9:E83,$A$9:A83,"８％消費税計")-SUMIFS($E$9:E83,$A$9:A83,"８％対象計")-SUMIFS($E$9:E83,$A$9:A83,"８％(軽減)消費税計")-SUMIFS($E$9:E83,$A$9:A83,"８％(軽減)対象計"),IF(A84="８％(軽減)消費税計",ROUND(SUMIFS($E$9:E83,$A$9:A83,"８％(軽減)対象計")/COUNTIF($A$9:A83,"８％(軽減)対象計")*0.08,0)+P84,IF(A84="８％消費税計",ROUND(SUMIFS($E$9:E83,$A$9:A83,"８％対象計")/COUNTIF($A$9:A83,"８％対象計")*0.08,0)+P84,IF(AND(A84="値引き",C84="",D84=""),0+P84,IF(C84="","",IF(D84="","",ROUND(C84*D84,0)+P84)))))))))),"")</f>
        <v/>
      </c>
      <c r="F84" s="235"/>
      <c r="G84" s="236" t="str">
        <f ca="1">IFERROR(IF($A84="非課税・不課税取引計",SUMIFS(G$9:G83,$N$9:$N83,"非・不")+$Q84,IF(A84="８％(軽減)対象計",SUMIFS($G$9:G83,$N$9:N83,"※")+Q84,IF(AND(A84="小計",COUNTIF($A$9:A83,"小計")&lt;1),SUM($G$9:G83)+Q84,IF(AND(A84="小計",COUNTIF($A$9:A83,"小計")&gt;=1),SUM(OFFSET($G$8,LARGE($V$9:V83,1)+1,0,LARGE($V$9:V84,1)-LARGE($V$9:V83,1)-1,1))+Q84,IF($A84="８％対象計",SUMIFS(G$9:G83,$N$9:$N83,"")+$Q84-SUMIFS(G$9:G83,$A$9:$A83,"非課税・不課税取引計")-SUMIFS(G$9:G83,$A$9:$A83,"小計")-SUMIFS(G$9:G83,$A$9:$A83,"８％消費税計")-SUMIFS(G$9:G83,$A$9:$A83,"８％対象計")-SUMIFS($G$9:G83,$A$9:A83,"８％(軽減)消費税計")-SUMIFS($G$9:G83,$A$9:A83,"８％(軽減)対象計"),IF(A84="８％(軽減)消費税計",ROUND(SUMIFS($G$9:G83,$A$9:A83,"８％(軽減)対象計")/COUNTIF($A$9:A83,"８％(軽減)対象計")*0.08,0)+Q84,IF($A84="８％消費税計",ROUND(SUMIFS(G$9:G83,$A$9:$A83,"８％対象計")/COUNTIF($A$9:$A83,"８％対象計")*0.08,0)+$Q84,IF(A84="値引き",T84,IF($C84="","",IF($D84="","",ROUND(F84*$D84,0)+$Q84)))))))))),"")</f>
        <v/>
      </c>
      <c r="H84" s="237" t="str">
        <f t="shared" si="4"/>
        <v/>
      </c>
      <c r="I84" s="235"/>
      <c r="J84" s="238" t="str">
        <f ca="1">IFERROR(IF($A84="非課税・不課税取引計",SUMIFS(J$9:J83,$N$9:$N83,"非・不")+$R84,IF(A84="８％(軽減)対象計",SUMIFS($J$9:J83,$N$9:N83,"※")+R84,IF(AND(A84="小計",COUNTIF($A$9:A83,"小計")&lt;1),SUM($J$9:J83)+R84,IF(AND(A84="小計",COUNTIF($A$9:A83,"小計")&gt;=1),SUM(OFFSET($J$8,LARGE($V$9:V83,1)+1,0,LARGE($V$9:V84,1)-LARGE($V$9:V83,1)-1,1))+R84,IF($A84="８％対象計",SUMIFS(J$9:J83,$N$9:$N83,"")+$R84-SUMIFS(J$9:J83,$A$9:$A83,"非課税・不課税取引計")-SUMIFS(J$9:J83,$A$9:$A83,"小計")-SUMIFS(J$9:J83,$A$9:$A83,"８％消費税計")-SUMIFS(J$9:J83,$A$9:$A83,"８％対象計")-SUMIFS($J$9:J83,$A$9:A83,"８％(軽減)消費税計")-SUMIFS($J$9:J83,$A$9:A83,"８％(軽減)対象計"),IF(A84="８％(軽減)消費税計",ROUND(SUMIFS($J$9:J83,$A$9:A83,"８％(軽減)対象計")/COUNTIF($A$9:A83,"８％(軽減)対象計")*0.08,0)+R84,IF($A84="８％消費税計",ROUND(SUMIFS(J$9:J83,$A$9:$A83,"８％対象計")/COUNTIF($A$9:$A83,"８％対象計")*0.08,0)+$R84,IF(A84="値引き",U84,IF($C84="","",IF($D84="","",ROUND(I84*$D84,0)+$R84)))))))))),"")</f>
        <v/>
      </c>
      <c r="K84" s="239" t="str">
        <f t="shared" si="5"/>
        <v/>
      </c>
      <c r="L84" s="240" t="str">
        <f t="shared" si="6"/>
        <v/>
      </c>
      <c r="M84" s="234" t="str">
        <f ca="1">IFERROR(IF($A84="非課税・不課税取引計",SUMIFS(M$9:M83,$N$9:$N83,"非・不")+$S84,IF(A84="８％(軽減)対象計",SUMIFS($M$9:M83,$N$9:N83,"※")+S84,IF(AND(A84="小計",COUNTIF($A$9:A83,"小計")&lt;1),SUM($M$9:M83)+S84,IF(AND(A84="小計",COUNTIF($A$9:A83,"小計")&gt;=1),SUM(OFFSET($M$8,LARGE($V$9:V83,1)+1,0,LARGE($V$9:V84,1)-LARGE($V$9:V83,1)-1,1))+S84,IF($A84="８％対象計",SUMIFS(M$9:M83,$N$9:$N83,"")+$S84-SUMIFS(M$9:M83,$A$9:$A83,"非課税・不課税取引計")-SUMIFS(M$9:M83,$A$9:$A83,"小計")-SUMIFS(M$9:M83,$A$9:$A83,"８％消費税計")-SUMIFS(M$9:M83,$A$9:$A83,"８％対象計")-SUMIFS($M$9:M83,$A$9:A83,"８％(軽減)消費税計")-SUMIFS($M$9:M83,$A$9:A83,"８％(軽減)対象計"),IF(A84="８％(軽減)消費税計",ROUND(SUMIFS($M$9:M83,$A$9:A83,"８％(軽減)対象計")/COUNTIF($A$9:A83,"８％(軽減)対象計")*0.08,0)+S84,IF($A84="８％消費税計",ROUND(SUMIFS(M$9:M83,$A$9:$A83,"８％対象計")/COUNTIF($A$9:$A83,"８％対象計")*0.08,0)+$S84,IF(A84="値引き",E84-G84-J84+S84,IF($C84="","",IF($D84="","",E84-G84-J84+$S84)))))))))),"")</f>
        <v/>
      </c>
      <c r="N84" s="241"/>
      <c r="O84" s="242"/>
      <c r="P84" s="308"/>
      <c r="Q84" s="249"/>
      <c r="R84" s="249"/>
      <c r="S84" s="250"/>
      <c r="T84" s="264"/>
      <c r="U84" s="265"/>
      <c r="V84" s="214" t="str">
        <f t="shared" si="7"/>
        <v/>
      </c>
    </row>
    <row r="85" spans="1:22" ht="19.899999999999999" customHeight="1">
      <c r="A85" s="230"/>
      <c r="B85" s="231"/>
      <c r="C85" s="232"/>
      <c r="D85" s="233"/>
      <c r="E85" s="234" t="str">
        <f ca="1">IFERROR(IF(A85="非課税・不課税取引計",SUMIFS($E$9:E84,$N$9:N84,"非・不")+P85,IF(A85="８％(軽減)対象計",SUMIFS($E$9:E84,$N$9:N84,"※")+P85,IF(AND(A85="小計",COUNTIF($A$9:A84,"小計")&lt;1),SUM($E$9:E84)+P85,IF(AND(A85="小計",COUNTIF($A$9:A84,"小計")&gt;=1),SUM(OFFSET($E$8,LARGE($V$9:V84,1)+1,0,LARGE($V$9:V85,1)-LARGE($V$9:V84,1)-1,1))+P85,IF(A85="８％対象計",SUMIFS($E$9:E84,$N$9:N84,"")+P85-SUMIFS($E$9:E84,$A$9:A84,"非課税・不課税取引計")-SUMIFS($E$9:E84,$A$9:A84,"小計")-SUMIFS($E$9:E84,$A$9:A84,"８％消費税計")-SUMIFS($E$9:E84,$A$9:A84,"８％対象計")-SUMIFS($E$9:E84,$A$9:A84,"８％(軽減)消費税計")-SUMIFS($E$9:E84,$A$9:A84,"８％(軽減)対象計"),IF(A85="８％(軽減)消費税計",ROUND(SUMIFS($E$9:E84,$A$9:A84,"８％(軽減)対象計")/COUNTIF($A$9:A84,"８％(軽減)対象計")*0.08,0)+P85,IF(A85="８％消費税計",ROUND(SUMIFS($E$9:E84,$A$9:A84,"８％対象計")/COUNTIF($A$9:A84,"８％対象計")*0.08,0)+P85,IF(AND(A85="値引き",C85="",D85=""),0+P85,IF(C85="","",IF(D85="","",ROUND(C85*D85,0)+P85)))))))))),"")</f>
        <v/>
      </c>
      <c r="F85" s="235"/>
      <c r="G85" s="236" t="str">
        <f ca="1">IFERROR(IF($A85="非課税・不課税取引計",SUMIFS(G$9:G84,$N$9:$N84,"非・不")+$Q85,IF(A85="８％(軽減)対象計",SUMIFS($G$9:G84,$N$9:N84,"※")+Q85,IF(AND(A85="小計",COUNTIF($A$9:A84,"小計")&lt;1),SUM($G$9:G84)+Q85,IF(AND(A85="小計",COUNTIF($A$9:A84,"小計")&gt;=1),SUM(OFFSET($G$8,LARGE($V$9:V84,1)+1,0,LARGE($V$9:V85,1)-LARGE($V$9:V84,1)-1,1))+Q85,IF($A85="８％対象計",SUMIFS(G$9:G84,$N$9:$N84,"")+$Q85-SUMIFS(G$9:G84,$A$9:$A84,"非課税・不課税取引計")-SUMIFS(G$9:G84,$A$9:$A84,"小計")-SUMIFS(G$9:G84,$A$9:$A84,"８％消費税計")-SUMIFS(G$9:G84,$A$9:$A84,"８％対象計")-SUMIFS($G$9:G84,$A$9:A84,"８％(軽減)消費税計")-SUMIFS($G$9:G84,$A$9:A84,"８％(軽減)対象計"),IF(A85="８％(軽減)消費税計",ROUND(SUMIFS($G$9:G84,$A$9:A84,"８％(軽減)対象計")/COUNTIF($A$9:A84,"８％(軽減)対象計")*0.08,0)+Q85,IF($A85="８％消費税計",ROUND(SUMIFS(G$9:G84,$A$9:$A84,"８％対象計")/COUNTIF($A$9:$A84,"８％対象計")*0.08,0)+$Q85,IF(A85="値引き",T85,IF($C85="","",IF($D85="","",ROUND(F85*$D85,0)+$Q85)))))))))),"")</f>
        <v/>
      </c>
      <c r="H85" s="237" t="str">
        <f t="shared" si="4"/>
        <v/>
      </c>
      <c r="I85" s="235"/>
      <c r="J85" s="238" t="str">
        <f ca="1">IFERROR(IF($A85="非課税・不課税取引計",SUMIFS(J$9:J84,$N$9:$N84,"非・不")+$R85,IF(A85="８％(軽減)対象計",SUMIFS($J$9:J84,$N$9:N84,"※")+R85,IF(AND(A85="小計",COUNTIF($A$9:A84,"小計")&lt;1),SUM($J$9:J84)+R85,IF(AND(A85="小計",COUNTIF($A$9:A84,"小計")&gt;=1),SUM(OFFSET($J$8,LARGE($V$9:V84,1)+1,0,LARGE($V$9:V85,1)-LARGE($V$9:V84,1)-1,1))+R85,IF($A85="８％対象計",SUMIFS(J$9:J84,$N$9:$N84,"")+$R85-SUMIFS(J$9:J84,$A$9:$A84,"非課税・不課税取引計")-SUMIFS(J$9:J84,$A$9:$A84,"小計")-SUMIFS(J$9:J84,$A$9:$A84,"８％消費税計")-SUMIFS(J$9:J84,$A$9:$A84,"８％対象計")-SUMIFS($J$9:J84,$A$9:A84,"８％(軽減)消費税計")-SUMIFS($J$9:J84,$A$9:A84,"８％(軽減)対象計"),IF(A85="８％(軽減)消費税計",ROUND(SUMIFS($J$9:J84,$A$9:A84,"８％(軽減)対象計")/COUNTIF($A$9:A84,"８％(軽減)対象計")*0.08,0)+R85,IF($A85="８％消費税計",ROUND(SUMIFS(J$9:J84,$A$9:$A84,"８％対象計")/COUNTIF($A$9:$A84,"８％対象計")*0.08,0)+$R85,IF(A85="値引き",U85,IF($C85="","",IF($D85="","",ROUND(I85*$D85,0)+$R85)))))))))),"")</f>
        <v/>
      </c>
      <c r="K85" s="239" t="str">
        <f t="shared" si="5"/>
        <v/>
      </c>
      <c r="L85" s="240" t="str">
        <f t="shared" si="6"/>
        <v/>
      </c>
      <c r="M85" s="234" t="str">
        <f ca="1">IFERROR(IF($A85="非課税・不課税取引計",SUMIFS(M$9:M84,$N$9:$N84,"非・不")+$S85,IF(A85="８％(軽減)対象計",SUMIFS($M$9:M84,$N$9:N84,"※")+S85,IF(AND(A85="小計",COUNTIF($A$9:A84,"小計")&lt;1),SUM($M$9:M84)+S85,IF(AND(A85="小計",COUNTIF($A$9:A84,"小計")&gt;=1),SUM(OFFSET($M$8,LARGE($V$9:V84,1)+1,0,LARGE($V$9:V85,1)-LARGE($V$9:V84,1)-1,1))+S85,IF($A85="８％対象計",SUMIFS(M$9:M84,$N$9:$N84,"")+$S85-SUMIFS(M$9:M84,$A$9:$A84,"非課税・不課税取引計")-SUMIFS(M$9:M84,$A$9:$A84,"小計")-SUMIFS(M$9:M84,$A$9:$A84,"８％消費税計")-SUMIFS(M$9:M84,$A$9:$A84,"８％対象計")-SUMIFS($M$9:M84,$A$9:A84,"８％(軽減)消費税計")-SUMIFS($M$9:M84,$A$9:A84,"８％(軽減)対象計"),IF(A85="８％(軽減)消費税計",ROUND(SUMIFS($M$9:M84,$A$9:A84,"８％(軽減)対象計")/COUNTIF($A$9:A84,"８％(軽減)対象計")*0.08,0)+S85,IF($A85="８％消費税計",ROUND(SUMIFS(M$9:M84,$A$9:$A84,"８％対象計")/COUNTIF($A$9:$A84,"８％対象計")*0.08,0)+$S85,IF(A85="値引き",E85-G85-J85+S85,IF($C85="","",IF($D85="","",E85-G85-J85+$S85)))))))))),"")</f>
        <v/>
      </c>
      <c r="N85" s="241"/>
      <c r="O85" s="242"/>
      <c r="P85" s="308"/>
      <c r="Q85" s="249"/>
      <c r="R85" s="249"/>
      <c r="S85" s="250"/>
      <c r="T85" s="264"/>
      <c r="U85" s="265"/>
      <c r="V85" s="214" t="str">
        <f t="shared" si="7"/>
        <v/>
      </c>
    </row>
    <row r="86" spans="1:22" ht="19.899999999999999" customHeight="1">
      <c r="A86" s="230"/>
      <c r="B86" s="231"/>
      <c r="C86" s="232"/>
      <c r="D86" s="233"/>
      <c r="E86" s="234" t="str">
        <f ca="1">IFERROR(IF(A86="非課税・不課税取引計",SUMIFS($E$9:E85,$N$9:N85,"非・不")+P86,IF(A86="８％(軽減)対象計",SUMIFS($E$9:E85,$N$9:N85,"※")+P86,IF(AND(A86="小計",COUNTIF($A$9:A85,"小計")&lt;1),SUM($E$9:E85)+P86,IF(AND(A86="小計",COUNTIF($A$9:A85,"小計")&gt;=1),SUM(OFFSET($E$8,LARGE($V$9:V85,1)+1,0,LARGE($V$9:V86,1)-LARGE($V$9:V85,1)-1,1))+P86,IF(A86="８％対象計",SUMIFS($E$9:E85,$N$9:N85,"")+P86-SUMIFS($E$9:E85,$A$9:A85,"非課税・不課税取引計")-SUMIFS($E$9:E85,$A$9:A85,"小計")-SUMIFS($E$9:E85,$A$9:A85,"８％消費税計")-SUMIFS($E$9:E85,$A$9:A85,"８％対象計")-SUMIFS($E$9:E85,$A$9:A85,"８％(軽減)消費税計")-SUMIFS($E$9:E85,$A$9:A85,"８％(軽減)対象計"),IF(A86="８％(軽減)消費税計",ROUND(SUMIFS($E$9:E85,$A$9:A85,"８％(軽減)対象計")/COUNTIF($A$9:A85,"８％(軽減)対象計")*0.08,0)+P86,IF(A86="８％消費税計",ROUND(SUMIFS($E$9:E85,$A$9:A85,"８％対象計")/COUNTIF($A$9:A85,"８％対象計")*0.08,0)+P86,IF(AND(A86="値引き",C86="",D86=""),0+P86,IF(C86="","",IF(D86="","",ROUND(C86*D86,0)+P86)))))))))),"")</f>
        <v/>
      </c>
      <c r="F86" s="235"/>
      <c r="G86" s="236" t="str">
        <f ca="1">IFERROR(IF($A86="非課税・不課税取引計",SUMIFS(G$9:G85,$N$9:$N85,"非・不")+$Q86,IF(A86="８％(軽減)対象計",SUMIFS($G$9:G85,$N$9:N85,"※")+Q86,IF(AND(A86="小計",COUNTIF($A$9:A85,"小計")&lt;1),SUM($G$9:G85)+Q86,IF(AND(A86="小計",COUNTIF($A$9:A85,"小計")&gt;=1),SUM(OFFSET($G$8,LARGE($V$9:V85,1)+1,0,LARGE($V$9:V86,1)-LARGE($V$9:V85,1)-1,1))+Q86,IF($A86="８％対象計",SUMIFS(G$9:G85,$N$9:$N85,"")+$Q86-SUMIFS(G$9:G85,$A$9:$A85,"非課税・不課税取引計")-SUMIFS(G$9:G85,$A$9:$A85,"小計")-SUMIFS(G$9:G85,$A$9:$A85,"８％消費税計")-SUMIFS(G$9:G85,$A$9:$A85,"８％対象計")-SUMIFS($G$9:G85,$A$9:A85,"８％(軽減)消費税計")-SUMIFS($G$9:G85,$A$9:A85,"８％(軽減)対象計"),IF(A86="８％(軽減)消費税計",ROUND(SUMIFS($G$9:G85,$A$9:A85,"８％(軽減)対象計")/COUNTIF($A$9:A85,"８％(軽減)対象計")*0.08,0)+Q86,IF($A86="８％消費税計",ROUND(SUMIFS(G$9:G85,$A$9:$A85,"８％対象計")/COUNTIF($A$9:$A85,"８％対象計")*0.08,0)+$Q86,IF(A86="値引き",T86,IF($C86="","",IF($D86="","",ROUND(F86*$D86,0)+$Q86)))))))))),"")</f>
        <v/>
      </c>
      <c r="H86" s="237" t="str">
        <f t="shared" si="4"/>
        <v/>
      </c>
      <c r="I86" s="235"/>
      <c r="J86" s="238" t="str">
        <f ca="1">IFERROR(IF($A86="非課税・不課税取引計",SUMIFS(J$9:J85,$N$9:$N85,"非・不")+$R86,IF(A86="８％(軽減)対象計",SUMIFS($J$9:J85,$N$9:N85,"※")+R86,IF(AND(A86="小計",COUNTIF($A$9:A85,"小計")&lt;1),SUM($J$9:J85)+R86,IF(AND(A86="小計",COUNTIF($A$9:A85,"小計")&gt;=1),SUM(OFFSET($J$8,LARGE($V$9:V85,1)+1,0,LARGE($V$9:V86,1)-LARGE($V$9:V85,1)-1,1))+R86,IF($A86="８％対象計",SUMIFS(J$9:J85,$N$9:$N85,"")+$R86-SUMIFS(J$9:J85,$A$9:$A85,"非課税・不課税取引計")-SUMIFS(J$9:J85,$A$9:$A85,"小計")-SUMIFS(J$9:J85,$A$9:$A85,"８％消費税計")-SUMIFS(J$9:J85,$A$9:$A85,"８％対象計")-SUMIFS($J$9:J85,$A$9:A85,"８％(軽減)消費税計")-SUMIFS($J$9:J85,$A$9:A85,"８％(軽減)対象計"),IF(A86="８％(軽減)消費税計",ROUND(SUMIFS($J$9:J85,$A$9:A85,"８％(軽減)対象計")/COUNTIF($A$9:A85,"８％(軽減)対象計")*0.08,0)+R86,IF($A86="８％消費税計",ROUND(SUMIFS(J$9:J85,$A$9:$A85,"８％対象計")/COUNTIF($A$9:$A85,"８％対象計")*0.08,0)+$R86,IF(A86="値引き",U86,IF($C86="","",IF($D86="","",ROUND(I86*$D86,0)+$R86)))))))))),"")</f>
        <v/>
      </c>
      <c r="K86" s="239" t="str">
        <f t="shared" si="5"/>
        <v/>
      </c>
      <c r="L86" s="240" t="str">
        <f t="shared" si="6"/>
        <v/>
      </c>
      <c r="M86" s="234" t="str">
        <f ca="1">IFERROR(IF($A86="非課税・不課税取引計",SUMIFS(M$9:M85,$N$9:$N85,"非・不")+$S86,IF(A86="８％(軽減)対象計",SUMIFS($M$9:M85,$N$9:N85,"※")+S86,IF(AND(A86="小計",COUNTIF($A$9:A85,"小計")&lt;1),SUM($M$9:M85)+S86,IF(AND(A86="小計",COUNTIF($A$9:A85,"小計")&gt;=1),SUM(OFFSET($M$8,LARGE($V$9:V85,1)+1,0,LARGE($V$9:V86,1)-LARGE($V$9:V85,1)-1,1))+S86,IF($A86="８％対象計",SUMIFS(M$9:M85,$N$9:$N85,"")+$S86-SUMIFS(M$9:M85,$A$9:$A85,"非課税・不課税取引計")-SUMIFS(M$9:M85,$A$9:$A85,"小計")-SUMIFS(M$9:M85,$A$9:$A85,"８％消費税計")-SUMIFS(M$9:M85,$A$9:$A85,"８％対象計")-SUMIFS($M$9:M85,$A$9:A85,"８％(軽減)消費税計")-SUMIFS($M$9:M85,$A$9:A85,"８％(軽減)対象計"),IF(A86="８％(軽減)消費税計",ROUND(SUMIFS($M$9:M85,$A$9:A85,"８％(軽減)対象計")/COUNTIF($A$9:A85,"８％(軽減)対象計")*0.08,0)+S86,IF($A86="８％消費税計",ROUND(SUMIFS(M$9:M85,$A$9:$A85,"８％対象計")/COUNTIF($A$9:$A85,"８％対象計")*0.08,0)+$S86,IF(A86="値引き",E86-G86-J86+S86,IF($C86="","",IF($D86="","",E86-G86-J86+$S86)))))))))),"")</f>
        <v/>
      </c>
      <c r="N86" s="241"/>
      <c r="O86" s="242"/>
      <c r="P86" s="308"/>
      <c r="Q86" s="249"/>
      <c r="R86" s="249"/>
      <c r="S86" s="250"/>
      <c r="T86" s="264"/>
      <c r="U86" s="265"/>
      <c r="V86" s="214" t="str">
        <f t="shared" si="7"/>
        <v/>
      </c>
    </row>
    <row r="87" spans="1:22" ht="19.899999999999999" customHeight="1">
      <c r="A87" s="230"/>
      <c r="B87" s="231"/>
      <c r="C87" s="232"/>
      <c r="D87" s="233"/>
      <c r="E87" s="234" t="str">
        <f ca="1">IFERROR(IF(A87="非課税・不課税取引計",SUMIFS($E$9:E86,$N$9:N86,"非・不")+P87,IF(A87="８％(軽減)対象計",SUMIFS($E$9:E86,$N$9:N86,"※")+P87,IF(AND(A87="小計",COUNTIF($A$9:A86,"小計")&lt;1),SUM($E$9:E86)+P87,IF(AND(A87="小計",COUNTIF($A$9:A86,"小計")&gt;=1),SUM(OFFSET($E$8,LARGE($V$9:V86,1)+1,0,LARGE($V$9:V87,1)-LARGE($V$9:V86,1)-1,1))+P87,IF(A87="８％対象計",SUMIFS($E$9:E86,$N$9:N86,"")+P87-SUMIFS($E$9:E86,$A$9:A86,"非課税・不課税取引計")-SUMIFS($E$9:E86,$A$9:A86,"小計")-SUMIFS($E$9:E86,$A$9:A86,"８％消費税計")-SUMIFS($E$9:E86,$A$9:A86,"８％対象計")-SUMIFS($E$9:E86,$A$9:A86,"８％(軽減)消費税計")-SUMIFS($E$9:E86,$A$9:A86,"８％(軽減)対象計"),IF(A87="８％(軽減)消費税計",ROUND(SUMIFS($E$9:E86,$A$9:A86,"８％(軽減)対象計")/COUNTIF($A$9:A86,"８％(軽減)対象計")*0.08,0)+P87,IF(A87="８％消費税計",ROUND(SUMIFS($E$9:E86,$A$9:A86,"８％対象計")/COUNTIF($A$9:A86,"８％対象計")*0.08,0)+P87,IF(AND(A87="値引き",C87="",D87=""),0+P87,IF(C87="","",IF(D87="","",ROUND(C87*D87,0)+P87)))))))))),"")</f>
        <v/>
      </c>
      <c r="F87" s="235"/>
      <c r="G87" s="236" t="str">
        <f ca="1">IFERROR(IF($A87="非課税・不課税取引計",SUMIFS(G$9:G86,$N$9:$N86,"非・不")+$Q87,IF(A87="８％(軽減)対象計",SUMIFS($G$9:G86,$N$9:N86,"※")+Q87,IF(AND(A87="小計",COUNTIF($A$9:A86,"小計")&lt;1),SUM($G$9:G86)+Q87,IF(AND(A87="小計",COUNTIF($A$9:A86,"小計")&gt;=1),SUM(OFFSET($G$8,LARGE($V$9:V86,1)+1,0,LARGE($V$9:V87,1)-LARGE($V$9:V86,1)-1,1))+Q87,IF($A87="８％対象計",SUMIFS(G$9:G86,$N$9:$N86,"")+$Q87-SUMIFS(G$9:G86,$A$9:$A86,"非課税・不課税取引計")-SUMIFS(G$9:G86,$A$9:$A86,"小計")-SUMIFS(G$9:G86,$A$9:$A86,"８％消費税計")-SUMIFS(G$9:G86,$A$9:$A86,"８％対象計")-SUMIFS($G$9:G86,$A$9:A86,"８％(軽減)消費税計")-SUMIFS($G$9:G86,$A$9:A86,"８％(軽減)対象計"),IF(A87="８％(軽減)消費税計",ROUND(SUMIFS($G$9:G86,$A$9:A86,"８％(軽減)対象計")/COUNTIF($A$9:A86,"８％(軽減)対象計")*0.08,0)+Q87,IF($A87="８％消費税計",ROUND(SUMIFS(G$9:G86,$A$9:$A86,"８％対象計")/COUNTIF($A$9:$A86,"８％対象計")*0.08,0)+$Q87,IF(A87="値引き",T87,IF($C87="","",IF($D87="","",ROUND(F87*$D87,0)+$Q87)))))))))),"")</f>
        <v/>
      </c>
      <c r="H87" s="237" t="str">
        <f t="shared" si="4"/>
        <v/>
      </c>
      <c r="I87" s="235"/>
      <c r="J87" s="238" t="str">
        <f ca="1">IFERROR(IF($A87="非課税・不課税取引計",SUMIFS(J$9:J86,$N$9:$N86,"非・不")+$R87,IF(A87="８％(軽減)対象計",SUMIFS($J$9:J86,$N$9:N86,"※")+R87,IF(AND(A87="小計",COUNTIF($A$9:A86,"小計")&lt;1),SUM($J$9:J86)+R87,IF(AND(A87="小計",COUNTIF($A$9:A86,"小計")&gt;=1),SUM(OFFSET($J$8,LARGE($V$9:V86,1)+1,0,LARGE($V$9:V87,1)-LARGE($V$9:V86,1)-1,1))+R87,IF($A87="８％対象計",SUMIFS(J$9:J86,$N$9:$N86,"")+$R87-SUMIFS(J$9:J86,$A$9:$A86,"非課税・不課税取引計")-SUMIFS(J$9:J86,$A$9:$A86,"小計")-SUMIFS(J$9:J86,$A$9:$A86,"８％消費税計")-SUMIFS(J$9:J86,$A$9:$A86,"８％対象計")-SUMIFS($J$9:J86,$A$9:A86,"８％(軽減)消費税計")-SUMIFS($J$9:J86,$A$9:A86,"８％(軽減)対象計"),IF(A87="８％(軽減)消費税計",ROUND(SUMIFS($J$9:J86,$A$9:A86,"８％(軽減)対象計")/COUNTIF($A$9:A86,"８％(軽減)対象計")*0.08,0)+R87,IF($A87="８％消費税計",ROUND(SUMIFS(J$9:J86,$A$9:$A86,"８％対象計")/COUNTIF($A$9:$A86,"８％対象計")*0.08,0)+$R87,IF(A87="値引き",U87,IF($C87="","",IF($D87="","",ROUND(I87*$D87,0)+$R87)))))))))),"")</f>
        <v/>
      </c>
      <c r="K87" s="239" t="str">
        <f t="shared" si="5"/>
        <v/>
      </c>
      <c r="L87" s="240" t="str">
        <f t="shared" si="6"/>
        <v/>
      </c>
      <c r="M87" s="234" t="str">
        <f ca="1">IFERROR(IF($A87="非課税・不課税取引計",SUMIFS(M$9:M86,$N$9:$N86,"非・不")+$S87,IF(A87="８％(軽減)対象計",SUMIFS($M$9:M86,$N$9:N86,"※")+S87,IF(AND(A87="小計",COUNTIF($A$9:A86,"小計")&lt;1),SUM($M$9:M86)+S87,IF(AND(A87="小計",COUNTIF($A$9:A86,"小計")&gt;=1),SUM(OFFSET($M$8,LARGE($V$9:V86,1)+1,0,LARGE($V$9:V87,1)-LARGE($V$9:V86,1)-1,1))+S87,IF($A87="８％対象計",SUMIFS(M$9:M86,$N$9:$N86,"")+$S87-SUMIFS(M$9:M86,$A$9:$A86,"非課税・不課税取引計")-SUMIFS(M$9:M86,$A$9:$A86,"小計")-SUMIFS(M$9:M86,$A$9:$A86,"８％消費税計")-SUMIFS(M$9:M86,$A$9:$A86,"８％対象計")-SUMIFS($M$9:M86,$A$9:A86,"８％(軽減)消費税計")-SUMIFS($M$9:M86,$A$9:A86,"８％(軽減)対象計"),IF(A87="８％(軽減)消費税計",ROUND(SUMIFS($M$9:M86,$A$9:A86,"８％(軽減)対象計")/COUNTIF($A$9:A86,"８％(軽減)対象計")*0.08,0)+S87,IF($A87="８％消費税計",ROUND(SUMIFS(M$9:M86,$A$9:$A86,"８％対象計")/COUNTIF($A$9:$A86,"８％対象計")*0.08,0)+$S87,IF(A87="値引き",E87-G87-J87+S87,IF($C87="","",IF($D87="","",E87-G87-J87+$S87)))))))))),"")</f>
        <v/>
      </c>
      <c r="N87" s="241"/>
      <c r="O87" s="242"/>
      <c r="P87" s="308"/>
      <c r="Q87" s="249"/>
      <c r="R87" s="249"/>
      <c r="S87" s="250"/>
      <c r="T87" s="264"/>
      <c r="U87" s="265"/>
      <c r="V87" s="214" t="str">
        <f t="shared" si="7"/>
        <v/>
      </c>
    </row>
    <row r="88" spans="1:22" ht="19.899999999999999" customHeight="1">
      <c r="A88" s="230"/>
      <c r="B88" s="231"/>
      <c r="C88" s="232"/>
      <c r="D88" s="233"/>
      <c r="E88" s="234" t="str">
        <f ca="1">IFERROR(IF(A88="非課税・不課税取引計",SUMIFS($E$9:E87,$N$9:N87,"非・不")+P88,IF(A88="８％(軽減)対象計",SUMIFS($E$9:E87,$N$9:N87,"※")+P88,IF(AND(A88="小計",COUNTIF($A$9:A87,"小計")&lt;1),SUM($E$9:E87)+P88,IF(AND(A88="小計",COUNTIF($A$9:A87,"小計")&gt;=1),SUM(OFFSET($E$8,LARGE($V$9:V87,1)+1,0,LARGE($V$9:V88,1)-LARGE($V$9:V87,1)-1,1))+P88,IF(A88="８％対象計",SUMIFS($E$9:E87,$N$9:N87,"")+P88-SUMIFS($E$9:E87,$A$9:A87,"非課税・不課税取引計")-SUMIFS($E$9:E87,$A$9:A87,"小計")-SUMIFS($E$9:E87,$A$9:A87,"８％消費税計")-SUMIFS($E$9:E87,$A$9:A87,"８％対象計")-SUMIFS($E$9:E87,$A$9:A87,"８％(軽減)消費税計")-SUMIFS($E$9:E87,$A$9:A87,"８％(軽減)対象計"),IF(A88="８％(軽減)消費税計",ROUND(SUMIFS($E$9:E87,$A$9:A87,"８％(軽減)対象計")/COUNTIF($A$9:A87,"８％(軽減)対象計")*0.08,0)+P88,IF(A88="８％消費税計",ROUND(SUMIFS($E$9:E87,$A$9:A87,"８％対象計")/COUNTIF($A$9:A87,"８％対象計")*0.08,0)+P88,IF(AND(A88="値引き",C88="",D88=""),0+P88,IF(C88="","",IF(D88="","",ROUND(C88*D88,0)+P88)))))))))),"")</f>
        <v/>
      </c>
      <c r="F88" s="235"/>
      <c r="G88" s="236" t="str">
        <f ca="1">IFERROR(IF($A88="非課税・不課税取引計",SUMIFS(G$9:G87,$N$9:$N87,"非・不")+$Q88,IF(A88="８％(軽減)対象計",SUMIFS($G$9:G87,$N$9:N87,"※")+Q88,IF(AND(A88="小計",COUNTIF($A$9:A87,"小計")&lt;1),SUM($G$9:G87)+Q88,IF(AND(A88="小計",COUNTIF($A$9:A87,"小計")&gt;=1),SUM(OFFSET($G$8,LARGE($V$9:V87,1)+1,0,LARGE($V$9:V88,1)-LARGE($V$9:V87,1)-1,1))+Q88,IF($A88="８％対象計",SUMIFS(G$9:G87,$N$9:$N87,"")+$Q88-SUMIFS(G$9:G87,$A$9:$A87,"非課税・不課税取引計")-SUMIFS(G$9:G87,$A$9:$A87,"小計")-SUMIFS(G$9:G87,$A$9:$A87,"８％消費税計")-SUMIFS(G$9:G87,$A$9:$A87,"８％対象計")-SUMIFS($G$9:G87,$A$9:A87,"８％(軽減)消費税計")-SUMIFS($G$9:G87,$A$9:A87,"８％(軽減)対象計"),IF(A88="８％(軽減)消費税計",ROUND(SUMIFS($G$9:G87,$A$9:A87,"８％(軽減)対象計")/COUNTIF($A$9:A87,"８％(軽減)対象計")*0.08,0)+Q88,IF($A88="８％消費税計",ROUND(SUMIFS(G$9:G87,$A$9:$A87,"８％対象計")/COUNTIF($A$9:$A87,"８％対象計")*0.08,0)+$Q88,IF(A88="値引き",T88,IF($C88="","",IF($D88="","",ROUND(F88*$D88,0)+$Q88)))))))))),"")</f>
        <v/>
      </c>
      <c r="H88" s="237" t="str">
        <f t="shared" si="4"/>
        <v/>
      </c>
      <c r="I88" s="235"/>
      <c r="J88" s="238" t="str">
        <f ca="1">IFERROR(IF($A88="非課税・不課税取引計",SUMIFS(J$9:J87,$N$9:$N87,"非・不")+$R88,IF(A88="８％(軽減)対象計",SUMIFS($J$9:J87,$N$9:N87,"※")+R88,IF(AND(A88="小計",COUNTIF($A$9:A87,"小計")&lt;1),SUM($J$9:J87)+R88,IF(AND(A88="小計",COUNTIF($A$9:A87,"小計")&gt;=1),SUM(OFFSET($J$8,LARGE($V$9:V87,1)+1,0,LARGE($V$9:V88,1)-LARGE($V$9:V87,1)-1,1))+R88,IF($A88="８％対象計",SUMIFS(J$9:J87,$N$9:$N87,"")+$R88-SUMIFS(J$9:J87,$A$9:$A87,"非課税・不課税取引計")-SUMIFS(J$9:J87,$A$9:$A87,"小計")-SUMIFS(J$9:J87,$A$9:$A87,"８％消費税計")-SUMIFS(J$9:J87,$A$9:$A87,"８％対象計")-SUMIFS($J$9:J87,$A$9:A87,"８％(軽減)消費税計")-SUMIFS($J$9:J87,$A$9:A87,"８％(軽減)対象計"),IF(A88="８％(軽減)消費税計",ROUND(SUMIFS($J$9:J87,$A$9:A87,"８％(軽減)対象計")/COUNTIF($A$9:A87,"８％(軽減)対象計")*0.08,0)+R88,IF($A88="８％消費税計",ROUND(SUMIFS(J$9:J87,$A$9:$A87,"８％対象計")/COUNTIF($A$9:$A87,"８％対象計")*0.08,0)+$R88,IF(A88="値引き",U88,IF($C88="","",IF($D88="","",ROUND(I88*$D88,0)+$R88)))))))))),"")</f>
        <v/>
      </c>
      <c r="K88" s="239" t="str">
        <f t="shared" si="5"/>
        <v/>
      </c>
      <c r="L88" s="240" t="str">
        <f t="shared" si="6"/>
        <v/>
      </c>
      <c r="M88" s="234" t="str">
        <f ca="1">IFERROR(IF($A88="非課税・不課税取引計",SUMIFS(M$9:M87,$N$9:$N87,"非・不")+$S88,IF(A88="８％(軽減)対象計",SUMIFS($M$9:M87,$N$9:N87,"※")+S88,IF(AND(A88="小計",COUNTIF($A$9:A87,"小計")&lt;1),SUM($M$9:M87)+S88,IF(AND(A88="小計",COUNTIF($A$9:A87,"小計")&gt;=1),SUM(OFFSET($M$8,LARGE($V$9:V87,1)+1,0,LARGE($V$9:V88,1)-LARGE($V$9:V87,1)-1,1))+S88,IF($A88="８％対象計",SUMIFS(M$9:M87,$N$9:$N87,"")+$S88-SUMIFS(M$9:M87,$A$9:$A87,"非課税・不課税取引計")-SUMIFS(M$9:M87,$A$9:$A87,"小計")-SUMIFS(M$9:M87,$A$9:$A87,"８％消費税計")-SUMIFS(M$9:M87,$A$9:$A87,"８％対象計")-SUMIFS($M$9:M87,$A$9:A87,"８％(軽減)消費税計")-SUMIFS($M$9:M87,$A$9:A87,"８％(軽減)対象計"),IF(A88="８％(軽減)消費税計",ROUND(SUMIFS($M$9:M87,$A$9:A87,"８％(軽減)対象計")/COUNTIF($A$9:A87,"８％(軽減)対象計")*0.08,0)+S88,IF($A88="８％消費税計",ROUND(SUMIFS(M$9:M87,$A$9:$A87,"８％対象計")/COUNTIF($A$9:$A87,"８％対象計")*0.08,0)+$S88,IF(A88="値引き",E88-G88-J88+S88,IF($C88="","",IF($D88="","",E88-G88-J88+$S88)))))))))),"")</f>
        <v/>
      </c>
      <c r="N88" s="241"/>
      <c r="O88" s="242"/>
      <c r="P88" s="308"/>
      <c r="Q88" s="249"/>
      <c r="R88" s="249"/>
      <c r="S88" s="250"/>
      <c r="T88" s="264"/>
      <c r="U88" s="265"/>
      <c r="V88" s="214" t="str">
        <f t="shared" si="7"/>
        <v/>
      </c>
    </row>
    <row r="89" spans="1:22" ht="19.899999999999999" customHeight="1">
      <c r="A89" s="230"/>
      <c r="B89" s="231"/>
      <c r="C89" s="232"/>
      <c r="D89" s="233"/>
      <c r="E89" s="234" t="str">
        <f ca="1">IFERROR(IF(A89="非課税・不課税取引計",SUMIFS($E$9:E88,$N$9:N88,"非・不")+P89,IF(A89="８％(軽減)対象計",SUMIFS($E$9:E88,$N$9:N88,"※")+P89,IF(AND(A89="小計",COUNTIF($A$9:A88,"小計")&lt;1),SUM($E$9:E88)+P89,IF(AND(A89="小計",COUNTIF($A$9:A88,"小計")&gt;=1),SUM(OFFSET($E$8,LARGE($V$9:V88,1)+1,0,LARGE($V$9:V89,1)-LARGE($V$9:V88,1)-1,1))+P89,IF(A89="８％対象計",SUMIFS($E$9:E88,$N$9:N88,"")+P89-SUMIFS($E$9:E88,$A$9:A88,"非課税・不課税取引計")-SUMIFS($E$9:E88,$A$9:A88,"小計")-SUMIFS($E$9:E88,$A$9:A88,"８％消費税計")-SUMIFS($E$9:E88,$A$9:A88,"８％対象計")-SUMIFS($E$9:E88,$A$9:A88,"８％(軽減)消費税計")-SUMIFS($E$9:E88,$A$9:A88,"８％(軽減)対象計"),IF(A89="８％(軽減)消費税計",ROUND(SUMIFS($E$9:E88,$A$9:A88,"８％(軽減)対象計")/COUNTIF($A$9:A88,"８％(軽減)対象計")*0.08,0)+P89,IF(A89="８％消費税計",ROUND(SUMIFS($E$9:E88,$A$9:A88,"８％対象計")/COUNTIF($A$9:A88,"８％対象計")*0.08,0)+P89,IF(AND(A89="値引き",C89="",D89=""),0+P89,IF(C89="","",IF(D89="","",ROUND(C89*D89,0)+P89)))))))))),"")</f>
        <v/>
      </c>
      <c r="F89" s="235"/>
      <c r="G89" s="236" t="str">
        <f ca="1">IFERROR(IF($A89="非課税・不課税取引計",SUMIFS(G$9:G88,$N$9:$N88,"非・不")+$Q89,IF(A89="８％(軽減)対象計",SUMIFS($G$9:G88,$N$9:N88,"※")+Q89,IF(AND(A89="小計",COUNTIF($A$9:A88,"小計")&lt;1),SUM($G$9:G88)+Q89,IF(AND(A89="小計",COUNTIF($A$9:A88,"小計")&gt;=1),SUM(OFFSET($G$8,LARGE($V$9:V88,1)+1,0,LARGE($V$9:V89,1)-LARGE($V$9:V88,1)-1,1))+Q89,IF($A89="８％対象計",SUMIFS(G$9:G88,$N$9:$N88,"")+$Q89-SUMIFS(G$9:G88,$A$9:$A88,"非課税・不課税取引計")-SUMIFS(G$9:G88,$A$9:$A88,"小計")-SUMIFS(G$9:G88,$A$9:$A88,"８％消費税計")-SUMIFS(G$9:G88,$A$9:$A88,"８％対象計")-SUMIFS($G$9:G88,$A$9:A88,"８％(軽減)消費税計")-SUMIFS($G$9:G88,$A$9:A88,"８％(軽減)対象計"),IF(A89="８％(軽減)消費税計",ROUND(SUMIFS($G$9:G88,$A$9:A88,"８％(軽減)対象計")/COUNTIF($A$9:A88,"８％(軽減)対象計")*0.08,0)+Q89,IF($A89="８％消費税計",ROUND(SUMIFS(G$9:G88,$A$9:$A88,"８％対象計")/COUNTIF($A$9:$A88,"８％対象計")*0.08,0)+$Q89,IF(A89="値引き",T89,IF($C89="","",IF($D89="","",ROUND(F89*$D89,0)+$Q89)))))))))),"")</f>
        <v/>
      </c>
      <c r="H89" s="237" t="str">
        <f t="shared" si="4"/>
        <v/>
      </c>
      <c r="I89" s="235"/>
      <c r="J89" s="238" t="str">
        <f ca="1">IFERROR(IF($A89="非課税・不課税取引計",SUMIFS(J$9:J88,$N$9:$N88,"非・不")+$R89,IF(A89="８％(軽減)対象計",SUMIFS($J$9:J88,$N$9:N88,"※")+R89,IF(AND(A89="小計",COUNTIF($A$9:A88,"小計")&lt;1),SUM($J$9:J88)+R89,IF(AND(A89="小計",COUNTIF($A$9:A88,"小計")&gt;=1),SUM(OFFSET($J$8,LARGE($V$9:V88,1)+1,0,LARGE($V$9:V89,1)-LARGE($V$9:V88,1)-1,1))+R89,IF($A89="８％対象計",SUMIFS(J$9:J88,$N$9:$N88,"")+$R89-SUMIFS(J$9:J88,$A$9:$A88,"非課税・不課税取引計")-SUMIFS(J$9:J88,$A$9:$A88,"小計")-SUMIFS(J$9:J88,$A$9:$A88,"８％消費税計")-SUMIFS(J$9:J88,$A$9:$A88,"８％対象計")-SUMIFS($J$9:J88,$A$9:A88,"８％(軽減)消費税計")-SUMIFS($J$9:J88,$A$9:A88,"８％(軽減)対象計"),IF(A89="８％(軽減)消費税計",ROUND(SUMIFS($J$9:J88,$A$9:A88,"８％(軽減)対象計")/COUNTIF($A$9:A88,"８％(軽減)対象計")*0.08,0)+R89,IF($A89="８％消費税計",ROUND(SUMIFS(J$9:J88,$A$9:$A88,"８％対象計")/COUNTIF($A$9:$A88,"８％対象計")*0.08,0)+$R89,IF(A89="値引き",U89,IF($C89="","",IF($D89="","",ROUND(I89*$D89,0)+$R89)))))))))),"")</f>
        <v/>
      </c>
      <c r="K89" s="239" t="str">
        <f t="shared" si="5"/>
        <v/>
      </c>
      <c r="L89" s="240" t="str">
        <f t="shared" si="6"/>
        <v/>
      </c>
      <c r="M89" s="234" t="str">
        <f ca="1">IFERROR(IF($A89="非課税・不課税取引計",SUMIFS(M$9:M88,$N$9:$N88,"非・不")+$S89,IF(A89="８％(軽減)対象計",SUMIFS($M$9:M88,$N$9:N88,"※")+S89,IF(AND(A89="小計",COUNTIF($A$9:A88,"小計")&lt;1),SUM($M$9:M88)+S89,IF(AND(A89="小計",COUNTIF($A$9:A88,"小計")&gt;=1),SUM(OFFSET($M$8,LARGE($V$9:V88,1)+1,0,LARGE($V$9:V89,1)-LARGE($V$9:V88,1)-1,1))+S89,IF($A89="８％対象計",SUMIFS(M$9:M88,$N$9:$N88,"")+$S89-SUMIFS(M$9:M88,$A$9:$A88,"非課税・不課税取引計")-SUMIFS(M$9:M88,$A$9:$A88,"小計")-SUMIFS(M$9:M88,$A$9:$A88,"８％消費税計")-SUMIFS(M$9:M88,$A$9:$A88,"８％対象計")-SUMIFS($M$9:M88,$A$9:A88,"８％(軽減)消費税計")-SUMIFS($M$9:M88,$A$9:A88,"８％(軽減)対象計"),IF(A89="８％(軽減)消費税計",ROUND(SUMIFS($M$9:M88,$A$9:A88,"８％(軽減)対象計")/COUNTIF($A$9:A88,"８％(軽減)対象計")*0.08,0)+S89,IF($A89="８％消費税計",ROUND(SUMIFS(M$9:M88,$A$9:$A88,"８％対象計")/COUNTIF($A$9:$A88,"８％対象計")*0.08,0)+$S89,IF(A89="値引き",E89-G89-J89+S89,IF($C89="","",IF($D89="","",E89-G89-J89+$S89)))))))))),"")</f>
        <v/>
      </c>
      <c r="N89" s="241"/>
      <c r="O89" s="242"/>
      <c r="P89" s="308"/>
      <c r="Q89" s="249"/>
      <c r="R89" s="249"/>
      <c r="S89" s="250"/>
      <c r="T89" s="264"/>
      <c r="U89" s="265"/>
      <c r="V89" s="214" t="str">
        <f t="shared" si="7"/>
        <v/>
      </c>
    </row>
    <row r="90" spans="1:22" ht="19.899999999999999" customHeight="1">
      <c r="A90" s="230"/>
      <c r="B90" s="231"/>
      <c r="C90" s="232"/>
      <c r="D90" s="233"/>
      <c r="E90" s="234" t="str">
        <f ca="1">IFERROR(IF(A90="非課税・不課税取引計",SUMIFS($E$9:E89,$N$9:N89,"非・不")+P90,IF(A90="８％(軽減)対象計",SUMIFS($E$9:E89,$N$9:N89,"※")+P90,IF(AND(A90="小計",COUNTIF($A$9:A89,"小計")&lt;1),SUM($E$9:E89)+P90,IF(AND(A90="小計",COUNTIF($A$9:A89,"小計")&gt;=1),SUM(OFFSET($E$8,LARGE($V$9:V89,1)+1,0,LARGE($V$9:V90,1)-LARGE($V$9:V89,1)-1,1))+P90,IF(A90="８％対象計",SUMIFS($E$9:E89,$N$9:N89,"")+P90-SUMIFS($E$9:E89,$A$9:A89,"非課税・不課税取引計")-SUMIFS($E$9:E89,$A$9:A89,"小計")-SUMIFS($E$9:E89,$A$9:A89,"８％消費税計")-SUMIFS($E$9:E89,$A$9:A89,"８％対象計")-SUMIFS($E$9:E89,$A$9:A89,"８％(軽減)消費税計")-SUMIFS($E$9:E89,$A$9:A89,"８％(軽減)対象計"),IF(A90="８％(軽減)消費税計",ROUND(SUMIFS($E$9:E89,$A$9:A89,"８％(軽減)対象計")/COUNTIF($A$9:A89,"８％(軽減)対象計")*0.08,0)+P90,IF(A90="８％消費税計",ROUND(SUMIFS($E$9:E89,$A$9:A89,"８％対象計")/COUNTIF($A$9:A89,"８％対象計")*0.08,0)+P90,IF(AND(A90="値引き",C90="",D90=""),0+P90,IF(C90="","",IF(D90="","",ROUND(C90*D90,0)+P90)))))))))),"")</f>
        <v/>
      </c>
      <c r="F90" s="235"/>
      <c r="G90" s="236" t="str">
        <f ca="1">IFERROR(IF($A90="非課税・不課税取引計",SUMIFS(G$9:G89,$N$9:$N89,"非・不")+$Q90,IF(A90="８％(軽減)対象計",SUMIFS($G$9:G89,$N$9:N89,"※")+Q90,IF(AND(A90="小計",COUNTIF($A$9:A89,"小計")&lt;1),SUM($G$9:G89)+Q90,IF(AND(A90="小計",COUNTIF($A$9:A89,"小計")&gt;=1),SUM(OFFSET($G$8,LARGE($V$9:V89,1)+1,0,LARGE($V$9:V90,1)-LARGE($V$9:V89,1)-1,1))+Q90,IF($A90="８％対象計",SUMIFS(G$9:G89,$N$9:$N89,"")+$Q90-SUMIFS(G$9:G89,$A$9:$A89,"非課税・不課税取引計")-SUMIFS(G$9:G89,$A$9:$A89,"小計")-SUMIFS(G$9:G89,$A$9:$A89,"８％消費税計")-SUMIFS(G$9:G89,$A$9:$A89,"８％対象計")-SUMIFS($G$9:G89,$A$9:A89,"８％(軽減)消費税計")-SUMIFS($G$9:G89,$A$9:A89,"８％(軽減)対象計"),IF(A90="８％(軽減)消費税計",ROUND(SUMIFS($G$9:G89,$A$9:A89,"８％(軽減)対象計")/COUNTIF($A$9:A89,"８％(軽減)対象計")*0.08,0)+Q90,IF($A90="８％消費税計",ROUND(SUMIFS(G$9:G89,$A$9:$A89,"８％対象計")/COUNTIF($A$9:$A89,"８％対象計")*0.08,0)+$Q90,IF(A90="値引き",T90,IF($C90="","",IF($D90="","",ROUND(F90*$D90,0)+$Q90)))))))))),"")</f>
        <v/>
      </c>
      <c r="H90" s="237" t="str">
        <f t="shared" si="4"/>
        <v/>
      </c>
      <c r="I90" s="235"/>
      <c r="J90" s="238" t="str">
        <f ca="1">IFERROR(IF($A90="非課税・不課税取引計",SUMIFS(J$9:J89,$N$9:$N89,"非・不")+$R90,IF(A90="８％(軽減)対象計",SUMIFS($J$9:J89,$N$9:N89,"※")+R90,IF(AND(A90="小計",COUNTIF($A$9:A89,"小計")&lt;1),SUM($J$9:J89)+R90,IF(AND(A90="小計",COUNTIF($A$9:A89,"小計")&gt;=1),SUM(OFFSET($J$8,LARGE($V$9:V89,1)+1,0,LARGE($V$9:V90,1)-LARGE($V$9:V89,1)-1,1))+R90,IF($A90="８％対象計",SUMIFS(J$9:J89,$N$9:$N89,"")+$R90-SUMIFS(J$9:J89,$A$9:$A89,"非課税・不課税取引計")-SUMIFS(J$9:J89,$A$9:$A89,"小計")-SUMIFS(J$9:J89,$A$9:$A89,"８％消費税計")-SUMIFS(J$9:J89,$A$9:$A89,"８％対象計")-SUMIFS($J$9:J89,$A$9:A89,"８％(軽減)消費税計")-SUMIFS($J$9:J89,$A$9:A89,"８％(軽減)対象計"),IF(A90="８％(軽減)消費税計",ROUND(SUMIFS($J$9:J89,$A$9:A89,"８％(軽減)対象計")/COUNTIF($A$9:A89,"８％(軽減)対象計")*0.08,0)+R90,IF($A90="８％消費税計",ROUND(SUMIFS(J$9:J89,$A$9:$A89,"８％対象計")/COUNTIF($A$9:$A89,"８％対象計")*0.08,0)+$R90,IF(A90="値引き",U90,IF($C90="","",IF($D90="","",ROUND(I90*$D90,0)+$R90)))))))))),"")</f>
        <v/>
      </c>
      <c r="K90" s="239" t="str">
        <f t="shared" si="5"/>
        <v/>
      </c>
      <c r="L90" s="240" t="str">
        <f t="shared" si="6"/>
        <v/>
      </c>
      <c r="M90" s="234" t="str">
        <f ca="1">IFERROR(IF($A90="非課税・不課税取引計",SUMIFS(M$9:M89,$N$9:$N89,"非・不")+$S90,IF(A90="８％(軽減)対象計",SUMIFS($M$9:M89,$N$9:N89,"※")+S90,IF(AND(A90="小計",COUNTIF($A$9:A89,"小計")&lt;1),SUM($M$9:M89)+S90,IF(AND(A90="小計",COUNTIF($A$9:A89,"小計")&gt;=1),SUM(OFFSET($M$8,LARGE($V$9:V89,1)+1,0,LARGE($V$9:V90,1)-LARGE($V$9:V89,1)-1,1))+S90,IF($A90="８％対象計",SUMIFS(M$9:M89,$N$9:$N89,"")+$S90-SUMIFS(M$9:M89,$A$9:$A89,"非課税・不課税取引計")-SUMIFS(M$9:M89,$A$9:$A89,"小計")-SUMIFS(M$9:M89,$A$9:$A89,"８％消費税計")-SUMIFS(M$9:M89,$A$9:$A89,"８％対象計")-SUMIFS($M$9:M89,$A$9:A89,"８％(軽減)消費税計")-SUMIFS($M$9:M89,$A$9:A89,"８％(軽減)対象計"),IF(A90="８％(軽減)消費税計",ROUND(SUMIFS($M$9:M89,$A$9:A89,"８％(軽減)対象計")/COUNTIF($A$9:A89,"８％(軽減)対象計")*0.08,0)+S90,IF($A90="８％消費税計",ROUND(SUMIFS(M$9:M89,$A$9:$A89,"８％対象計")/COUNTIF($A$9:$A89,"８％対象計")*0.08,0)+$S90,IF(A90="値引き",E90-G90-J90+S90,IF($C90="","",IF($D90="","",E90-G90-J90+$S90)))))))))),"")</f>
        <v/>
      </c>
      <c r="N90" s="241"/>
      <c r="O90" s="242"/>
      <c r="P90" s="308"/>
      <c r="Q90" s="249"/>
      <c r="R90" s="249"/>
      <c r="S90" s="250"/>
      <c r="T90" s="264"/>
      <c r="U90" s="265"/>
      <c r="V90" s="214" t="str">
        <f t="shared" si="7"/>
        <v/>
      </c>
    </row>
    <row r="91" spans="1:22" ht="19.899999999999999" customHeight="1">
      <c r="A91" s="230"/>
      <c r="B91" s="231"/>
      <c r="C91" s="232"/>
      <c r="D91" s="233"/>
      <c r="E91" s="234" t="str">
        <f ca="1">IFERROR(IF(A91="非課税・不課税取引計",SUMIFS($E$9:E90,$N$9:N90,"非・不")+P91,IF(A91="８％(軽減)対象計",SUMIFS($E$9:E90,$N$9:N90,"※")+P91,IF(AND(A91="小計",COUNTIF($A$9:A90,"小計")&lt;1),SUM($E$9:E90)+P91,IF(AND(A91="小計",COUNTIF($A$9:A90,"小計")&gt;=1),SUM(OFFSET($E$8,LARGE($V$9:V90,1)+1,0,LARGE($V$9:V91,1)-LARGE($V$9:V90,1)-1,1))+P91,IF(A91="８％対象計",SUMIFS($E$9:E90,$N$9:N90,"")+P91-SUMIFS($E$9:E90,$A$9:A90,"非課税・不課税取引計")-SUMIFS($E$9:E90,$A$9:A90,"小計")-SUMIFS($E$9:E90,$A$9:A90,"８％消費税計")-SUMIFS($E$9:E90,$A$9:A90,"８％対象計")-SUMIFS($E$9:E90,$A$9:A90,"８％(軽減)消費税計")-SUMIFS($E$9:E90,$A$9:A90,"８％(軽減)対象計"),IF(A91="８％(軽減)消費税計",ROUND(SUMIFS($E$9:E90,$A$9:A90,"８％(軽減)対象計")/COUNTIF($A$9:A90,"８％(軽減)対象計")*0.08,0)+P91,IF(A91="８％消費税計",ROUND(SUMIFS($E$9:E90,$A$9:A90,"８％対象計")/COUNTIF($A$9:A90,"８％対象計")*0.08,0)+P91,IF(AND(A91="値引き",C91="",D91=""),0+P91,IF(C91="","",IF(D91="","",ROUND(C91*D91,0)+P91)))))))))),"")</f>
        <v/>
      </c>
      <c r="F91" s="235"/>
      <c r="G91" s="236" t="str">
        <f ca="1">IFERROR(IF($A91="非課税・不課税取引計",SUMIFS(G$9:G90,$N$9:$N90,"非・不")+$Q91,IF(A91="８％(軽減)対象計",SUMIFS($G$9:G90,$N$9:N90,"※")+Q91,IF(AND(A91="小計",COUNTIF($A$9:A90,"小計")&lt;1),SUM($G$9:G90)+Q91,IF(AND(A91="小計",COUNTIF($A$9:A90,"小計")&gt;=1),SUM(OFFSET($G$8,LARGE($V$9:V90,1)+1,0,LARGE($V$9:V91,1)-LARGE($V$9:V90,1)-1,1))+Q91,IF($A91="８％対象計",SUMIFS(G$9:G90,$N$9:$N90,"")+$Q91-SUMIFS(G$9:G90,$A$9:$A90,"非課税・不課税取引計")-SUMIFS(G$9:G90,$A$9:$A90,"小計")-SUMIFS(G$9:G90,$A$9:$A90,"８％消費税計")-SUMIFS(G$9:G90,$A$9:$A90,"８％対象計")-SUMIFS($G$9:G90,$A$9:A90,"８％(軽減)消費税計")-SUMIFS($G$9:G90,$A$9:A90,"８％(軽減)対象計"),IF(A91="８％(軽減)消費税計",ROUND(SUMIFS($G$9:G90,$A$9:A90,"８％(軽減)対象計")/COUNTIF($A$9:A90,"８％(軽減)対象計")*0.08,0)+Q91,IF($A91="８％消費税計",ROUND(SUMIFS(G$9:G90,$A$9:$A90,"８％対象計")/COUNTIF($A$9:$A90,"８％対象計")*0.08,0)+$Q91,IF(A91="値引き",T91,IF($C91="","",IF($D91="","",ROUND(F91*$D91,0)+$Q91)))))))))),"")</f>
        <v/>
      </c>
      <c r="H91" s="237" t="str">
        <f t="shared" si="4"/>
        <v/>
      </c>
      <c r="I91" s="235"/>
      <c r="J91" s="238" t="str">
        <f ca="1">IFERROR(IF($A91="非課税・不課税取引計",SUMIFS(J$9:J90,$N$9:$N90,"非・不")+$R91,IF(A91="８％(軽減)対象計",SUMIFS($J$9:J90,$N$9:N90,"※")+R91,IF(AND(A91="小計",COUNTIF($A$9:A90,"小計")&lt;1),SUM($J$9:J90)+R91,IF(AND(A91="小計",COUNTIF($A$9:A90,"小計")&gt;=1),SUM(OFFSET($J$8,LARGE($V$9:V90,1)+1,0,LARGE($V$9:V91,1)-LARGE($V$9:V90,1)-1,1))+R91,IF($A91="８％対象計",SUMIFS(J$9:J90,$N$9:$N90,"")+$R91-SUMIFS(J$9:J90,$A$9:$A90,"非課税・不課税取引計")-SUMIFS(J$9:J90,$A$9:$A90,"小計")-SUMIFS(J$9:J90,$A$9:$A90,"８％消費税計")-SUMIFS(J$9:J90,$A$9:$A90,"８％対象計")-SUMIFS($J$9:J90,$A$9:A90,"８％(軽減)消費税計")-SUMIFS($J$9:J90,$A$9:A90,"８％(軽減)対象計"),IF(A91="８％(軽減)消費税計",ROUND(SUMIFS($J$9:J90,$A$9:A90,"８％(軽減)対象計")/COUNTIF($A$9:A90,"８％(軽減)対象計")*0.08,0)+R91,IF($A91="８％消費税計",ROUND(SUMIFS(J$9:J90,$A$9:$A90,"８％対象計")/COUNTIF($A$9:$A90,"８％対象計")*0.08,0)+$R91,IF(A91="値引き",U91,IF($C91="","",IF($D91="","",ROUND(I91*$D91,0)+$R91)))))))))),"")</f>
        <v/>
      </c>
      <c r="K91" s="239" t="str">
        <f t="shared" si="5"/>
        <v/>
      </c>
      <c r="L91" s="240" t="str">
        <f t="shared" si="6"/>
        <v/>
      </c>
      <c r="M91" s="234" t="str">
        <f ca="1">IFERROR(IF($A91="非課税・不課税取引計",SUMIFS(M$9:M90,$N$9:$N90,"非・不")+$S91,IF(A91="８％(軽減)対象計",SUMIFS($M$9:M90,$N$9:N90,"※")+S91,IF(AND(A91="小計",COUNTIF($A$9:A90,"小計")&lt;1),SUM($M$9:M90)+S91,IF(AND(A91="小計",COUNTIF($A$9:A90,"小計")&gt;=1),SUM(OFFSET($M$8,LARGE($V$9:V90,1)+1,0,LARGE($V$9:V91,1)-LARGE($V$9:V90,1)-1,1))+S91,IF($A91="８％対象計",SUMIFS(M$9:M90,$N$9:$N90,"")+$S91-SUMIFS(M$9:M90,$A$9:$A90,"非課税・不課税取引計")-SUMIFS(M$9:M90,$A$9:$A90,"小計")-SUMIFS(M$9:M90,$A$9:$A90,"８％消費税計")-SUMIFS(M$9:M90,$A$9:$A90,"８％対象計")-SUMIFS($M$9:M90,$A$9:A90,"８％(軽減)消費税計")-SUMIFS($M$9:M90,$A$9:A90,"８％(軽減)対象計"),IF(A91="８％(軽減)消費税計",ROUND(SUMIFS($M$9:M90,$A$9:A90,"８％(軽減)対象計")/COUNTIF($A$9:A90,"８％(軽減)対象計")*0.08,0)+S91,IF($A91="８％消費税計",ROUND(SUMIFS(M$9:M90,$A$9:$A90,"８％対象計")/COUNTIF($A$9:$A90,"８％対象計")*0.08,0)+$S91,IF(A91="値引き",E91-G91-J91+S91,IF($C91="","",IF($D91="","",E91-G91-J91+$S91)))))))))),"")</f>
        <v/>
      </c>
      <c r="N91" s="241"/>
      <c r="O91" s="242"/>
      <c r="P91" s="308"/>
      <c r="Q91" s="249"/>
      <c r="R91" s="249"/>
      <c r="S91" s="250"/>
      <c r="T91" s="264"/>
      <c r="U91" s="265"/>
      <c r="V91" s="214" t="str">
        <f t="shared" si="7"/>
        <v/>
      </c>
    </row>
    <row r="92" spans="1:22" ht="19.899999999999999" customHeight="1">
      <c r="A92" s="230"/>
      <c r="B92" s="231"/>
      <c r="C92" s="232"/>
      <c r="D92" s="233"/>
      <c r="E92" s="234" t="str">
        <f ca="1">IFERROR(IF(A92="非課税・不課税取引計",SUMIFS($E$9:E91,$N$9:N91,"非・不")+P92,IF(A92="８％(軽減)対象計",SUMIFS($E$9:E91,$N$9:N91,"※")+P92,IF(AND(A92="小計",COUNTIF($A$9:A91,"小計")&lt;1),SUM($E$9:E91)+P92,IF(AND(A92="小計",COUNTIF($A$9:A91,"小計")&gt;=1),SUM(OFFSET($E$8,LARGE($V$9:V91,1)+1,0,LARGE($V$9:V92,1)-LARGE($V$9:V91,1)-1,1))+P92,IF(A92="８％対象計",SUMIFS($E$9:E91,$N$9:N91,"")+P92-SUMIFS($E$9:E91,$A$9:A91,"非課税・不課税取引計")-SUMIFS($E$9:E91,$A$9:A91,"小計")-SUMIFS($E$9:E91,$A$9:A91,"８％消費税計")-SUMIFS($E$9:E91,$A$9:A91,"８％対象計")-SUMIFS($E$9:E91,$A$9:A91,"８％(軽減)消費税計")-SUMIFS($E$9:E91,$A$9:A91,"８％(軽減)対象計"),IF(A92="８％(軽減)消費税計",ROUND(SUMIFS($E$9:E91,$A$9:A91,"８％(軽減)対象計")/COUNTIF($A$9:A91,"８％(軽減)対象計")*0.08,0)+P92,IF(A92="８％消費税計",ROUND(SUMIFS($E$9:E91,$A$9:A91,"８％対象計")/COUNTIF($A$9:A91,"８％対象計")*0.08,0)+P92,IF(AND(A92="値引き",C92="",D92=""),0+P92,IF(C92="","",IF(D92="","",ROUND(C92*D92,0)+P92)))))))))),"")</f>
        <v/>
      </c>
      <c r="F92" s="235"/>
      <c r="G92" s="236" t="str">
        <f ca="1">IFERROR(IF($A92="非課税・不課税取引計",SUMIFS(G$9:G91,$N$9:$N91,"非・不")+$Q92,IF(A92="８％(軽減)対象計",SUMIFS($G$9:G91,$N$9:N91,"※")+Q92,IF(AND(A92="小計",COUNTIF($A$9:A91,"小計")&lt;1),SUM($G$9:G91)+Q92,IF(AND(A92="小計",COUNTIF($A$9:A91,"小計")&gt;=1),SUM(OFFSET($G$8,LARGE($V$9:V91,1)+1,0,LARGE($V$9:V92,1)-LARGE($V$9:V91,1)-1,1))+Q92,IF($A92="８％対象計",SUMIFS(G$9:G91,$N$9:$N91,"")+$Q92-SUMIFS(G$9:G91,$A$9:$A91,"非課税・不課税取引計")-SUMIFS(G$9:G91,$A$9:$A91,"小計")-SUMIFS(G$9:G91,$A$9:$A91,"８％消費税計")-SUMIFS(G$9:G91,$A$9:$A91,"８％対象計")-SUMIFS($G$9:G91,$A$9:A91,"８％(軽減)消費税計")-SUMIFS($G$9:G91,$A$9:A91,"８％(軽減)対象計"),IF(A92="８％(軽減)消費税計",ROUND(SUMIFS($G$9:G91,$A$9:A91,"８％(軽減)対象計")/COUNTIF($A$9:A91,"８％(軽減)対象計")*0.08,0)+Q92,IF($A92="８％消費税計",ROUND(SUMIFS(G$9:G91,$A$9:$A91,"８％対象計")/COUNTIF($A$9:$A91,"８％対象計")*0.08,0)+$Q92,IF(A92="値引き",T92,IF($C92="","",IF($D92="","",ROUND(F92*$D92,0)+$Q92)))))))))),"")</f>
        <v/>
      </c>
      <c r="H92" s="237" t="str">
        <f t="shared" si="4"/>
        <v/>
      </c>
      <c r="I92" s="235"/>
      <c r="J92" s="238" t="str">
        <f ca="1">IFERROR(IF($A92="非課税・不課税取引計",SUMIFS(J$9:J91,$N$9:$N91,"非・不")+$R92,IF(A92="８％(軽減)対象計",SUMIFS($J$9:J91,$N$9:N91,"※")+R92,IF(AND(A92="小計",COUNTIF($A$9:A91,"小計")&lt;1),SUM($J$9:J91)+R92,IF(AND(A92="小計",COUNTIF($A$9:A91,"小計")&gt;=1),SUM(OFFSET($J$8,LARGE($V$9:V91,1)+1,0,LARGE($V$9:V92,1)-LARGE($V$9:V91,1)-1,1))+R92,IF($A92="８％対象計",SUMIFS(J$9:J91,$N$9:$N91,"")+$R92-SUMIFS(J$9:J91,$A$9:$A91,"非課税・不課税取引計")-SUMIFS(J$9:J91,$A$9:$A91,"小計")-SUMIFS(J$9:J91,$A$9:$A91,"８％消費税計")-SUMIFS(J$9:J91,$A$9:$A91,"８％対象計")-SUMIFS($J$9:J91,$A$9:A91,"８％(軽減)消費税計")-SUMIFS($J$9:J91,$A$9:A91,"８％(軽減)対象計"),IF(A92="８％(軽減)消費税計",ROUND(SUMIFS($J$9:J91,$A$9:A91,"８％(軽減)対象計")/COUNTIF($A$9:A91,"８％(軽減)対象計")*0.08,0)+R92,IF($A92="８％消費税計",ROUND(SUMIFS(J$9:J91,$A$9:$A91,"８％対象計")/COUNTIF($A$9:$A91,"８％対象計")*0.08,0)+$R92,IF(A92="値引き",U92,IF($C92="","",IF($D92="","",ROUND(I92*$D92,0)+$R92)))))))))),"")</f>
        <v/>
      </c>
      <c r="K92" s="239" t="str">
        <f t="shared" si="5"/>
        <v/>
      </c>
      <c r="L92" s="240" t="str">
        <f t="shared" si="6"/>
        <v/>
      </c>
      <c r="M92" s="234" t="str">
        <f ca="1">IFERROR(IF($A92="非課税・不課税取引計",SUMIFS(M$9:M91,$N$9:$N91,"非・不")+$S92,IF(A92="８％(軽減)対象計",SUMIFS($M$9:M91,$N$9:N91,"※")+S92,IF(AND(A92="小計",COUNTIF($A$9:A91,"小計")&lt;1),SUM($M$9:M91)+S92,IF(AND(A92="小計",COUNTIF($A$9:A91,"小計")&gt;=1),SUM(OFFSET($M$8,LARGE($V$9:V91,1)+1,0,LARGE($V$9:V92,1)-LARGE($V$9:V91,1)-1,1))+S92,IF($A92="８％対象計",SUMIFS(M$9:M91,$N$9:$N91,"")+$S92-SUMIFS(M$9:M91,$A$9:$A91,"非課税・不課税取引計")-SUMIFS(M$9:M91,$A$9:$A91,"小計")-SUMIFS(M$9:M91,$A$9:$A91,"８％消費税計")-SUMIFS(M$9:M91,$A$9:$A91,"８％対象計")-SUMIFS($M$9:M91,$A$9:A91,"８％(軽減)消費税計")-SUMIFS($M$9:M91,$A$9:A91,"８％(軽減)対象計"),IF(A92="８％(軽減)消費税計",ROUND(SUMIFS($M$9:M91,$A$9:A91,"８％(軽減)対象計")/COUNTIF($A$9:A91,"８％(軽減)対象計")*0.08,0)+S92,IF($A92="８％消費税計",ROUND(SUMIFS(M$9:M91,$A$9:$A91,"８％対象計")/COUNTIF($A$9:$A91,"８％対象計")*0.08,0)+$S92,IF(A92="値引き",E92-G92-J92+S92,IF($C92="","",IF($D92="","",E92-G92-J92+$S92)))))))))),"")</f>
        <v/>
      </c>
      <c r="N92" s="241"/>
      <c r="O92" s="242"/>
      <c r="P92" s="308"/>
      <c r="Q92" s="249"/>
      <c r="R92" s="249"/>
      <c r="S92" s="250"/>
      <c r="T92" s="264"/>
      <c r="U92" s="265"/>
      <c r="V92" s="214" t="str">
        <f t="shared" si="7"/>
        <v/>
      </c>
    </row>
    <row r="93" spans="1:22" ht="19.899999999999999" customHeight="1">
      <c r="A93" s="230"/>
      <c r="B93" s="231"/>
      <c r="C93" s="232"/>
      <c r="D93" s="233"/>
      <c r="E93" s="234" t="str">
        <f ca="1">IFERROR(IF(A93="非課税・不課税取引計",SUMIFS($E$9:E92,$N$9:N92,"非・不")+P93,IF(A93="８％(軽減)対象計",SUMIFS($E$9:E92,$N$9:N92,"※")+P93,IF(AND(A93="小計",COUNTIF($A$9:A92,"小計")&lt;1),SUM($E$9:E92)+P93,IF(AND(A93="小計",COUNTIF($A$9:A92,"小計")&gt;=1),SUM(OFFSET($E$8,LARGE($V$9:V92,1)+1,0,LARGE($V$9:V93,1)-LARGE($V$9:V92,1)-1,1))+P93,IF(A93="８％対象計",SUMIFS($E$9:E92,$N$9:N92,"")+P93-SUMIFS($E$9:E92,$A$9:A92,"非課税・不課税取引計")-SUMIFS($E$9:E92,$A$9:A92,"小計")-SUMIFS($E$9:E92,$A$9:A92,"８％消費税計")-SUMIFS($E$9:E92,$A$9:A92,"８％対象計")-SUMIFS($E$9:E92,$A$9:A92,"８％(軽減)消費税計")-SUMIFS($E$9:E92,$A$9:A92,"８％(軽減)対象計"),IF(A93="８％(軽減)消費税計",ROUND(SUMIFS($E$9:E92,$A$9:A92,"８％(軽減)対象計")/COUNTIF($A$9:A92,"８％(軽減)対象計")*0.08,0)+P93,IF(A93="８％消費税計",ROUND(SUMIFS($E$9:E92,$A$9:A92,"８％対象計")/COUNTIF($A$9:A92,"８％対象計")*0.08,0)+P93,IF(AND(A93="値引き",C93="",D93=""),0+P93,IF(C93="","",IF(D93="","",ROUND(C93*D93,0)+P93)))))))))),"")</f>
        <v/>
      </c>
      <c r="F93" s="235"/>
      <c r="G93" s="236" t="str">
        <f ca="1">IFERROR(IF($A93="非課税・不課税取引計",SUMIFS(G$9:G92,$N$9:$N92,"非・不")+$Q93,IF(A93="８％(軽減)対象計",SUMIFS($G$9:G92,$N$9:N92,"※")+Q93,IF(AND(A93="小計",COUNTIF($A$9:A92,"小計")&lt;1),SUM($G$9:G92)+Q93,IF(AND(A93="小計",COUNTIF($A$9:A92,"小計")&gt;=1),SUM(OFFSET($G$8,LARGE($V$9:V92,1)+1,0,LARGE($V$9:V93,1)-LARGE($V$9:V92,1)-1,1))+Q93,IF($A93="８％対象計",SUMIFS(G$9:G92,$N$9:$N92,"")+$Q93-SUMIFS(G$9:G92,$A$9:$A92,"非課税・不課税取引計")-SUMIFS(G$9:G92,$A$9:$A92,"小計")-SUMIFS(G$9:G92,$A$9:$A92,"８％消費税計")-SUMIFS(G$9:G92,$A$9:$A92,"８％対象計")-SUMIFS($G$9:G92,$A$9:A92,"８％(軽減)消費税計")-SUMIFS($G$9:G92,$A$9:A92,"８％(軽減)対象計"),IF(A93="８％(軽減)消費税計",ROUND(SUMIFS($G$9:G92,$A$9:A92,"８％(軽減)対象計")/COUNTIF($A$9:A92,"８％(軽減)対象計")*0.08,0)+Q93,IF($A93="８％消費税計",ROUND(SUMIFS(G$9:G92,$A$9:$A92,"８％対象計")/COUNTIF($A$9:$A92,"８％対象計")*0.08,0)+$Q93,IF(A93="値引き",T93,IF($C93="","",IF($D93="","",ROUND(F93*$D93,0)+$Q93)))))))))),"")</f>
        <v/>
      </c>
      <c r="H93" s="237" t="str">
        <f t="shared" si="4"/>
        <v/>
      </c>
      <c r="I93" s="235"/>
      <c r="J93" s="238" t="str">
        <f ca="1">IFERROR(IF($A93="非課税・不課税取引計",SUMIFS(J$9:J92,$N$9:$N92,"非・不")+$R93,IF(A93="８％(軽減)対象計",SUMIFS($J$9:J92,$N$9:N92,"※")+R93,IF(AND(A93="小計",COUNTIF($A$9:A92,"小計")&lt;1),SUM($J$9:J92)+R93,IF(AND(A93="小計",COUNTIF($A$9:A92,"小計")&gt;=1),SUM(OFFSET($J$8,LARGE($V$9:V92,1)+1,0,LARGE($V$9:V93,1)-LARGE($V$9:V92,1)-1,1))+R93,IF($A93="８％対象計",SUMIFS(J$9:J92,$N$9:$N92,"")+$R93-SUMIFS(J$9:J92,$A$9:$A92,"非課税・不課税取引計")-SUMIFS(J$9:J92,$A$9:$A92,"小計")-SUMIFS(J$9:J92,$A$9:$A92,"８％消費税計")-SUMIFS(J$9:J92,$A$9:$A92,"８％対象計")-SUMIFS($J$9:J92,$A$9:A92,"８％(軽減)消費税計")-SUMIFS($J$9:J92,$A$9:A92,"８％(軽減)対象計"),IF(A93="８％(軽減)消費税計",ROUND(SUMIFS($J$9:J92,$A$9:A92,"８％(軽減)対象計")/COUNTIF($A$9:A92,"８％(軽減)対象計")*0.08,0)+R93,IF($A93="８％消費税計",ROUND(SUMIFS(J$9:J92,$A$9:$A92,"８％対象計")/COUNTIF($A$9:$A92,"８％対象計")*0.08,0)+$R93,IF(A93="値引き",U93,IF($C93="","",IF($D93="","",ROUND(I93*$D93,0)+$R93)))))))))),"")</f>
        <v/>
      </c>
      <c r="K93" s="239" t="str">
        <f t="shared" si="5"/>
        <v/>
      </c>
      <c r="L93" s="240" t="str">
        <f t="shared" si="6"/>
        <v/>
      </c>
      <c r="M93" s="234" t="str">
        <f ca="1">IFERROR(IF($A93="非課税・不課税取引計",SUMIFS(M$9:M92,$N$9:$N92,"非・不")+$S93,IF(A93="８％(軽減)対象計",SUMIFS($M$9:M92,$N$9:N92,"※")+S93,IF(AND(A93="小計",COUNTIF($A$9:A92,"小計")&lt;1),SUM($M$9:M92)+S93,IF(AND(A93="小計",COUNTIF($A$9:A92,"小計")&gt;=1),SUM(OFFSET($M$8,LARGE($V$9:V92,1)+1,0,LARGE($V$9:V93,1)-LARGE($V$9:V92,1)-1,1))+S93,IF($A93="８％対象計",SUMIFS(M$9:M92,$N$9:$N92,"")+$S93-SUMIFS(M$9:M92,$A$9:$A92,"非課税・不課税取引計")-SUMIFS(M$9:M92,$A$9:$A92,"小計")-SUMIFS(M$9:M92,$A$9:$A92,"８％消費税計")-SUMIFS(M$9:M92,$A$9:$A92,"８％対象計")-SUMIFS($M$9:M92,$A$9:A92,"８％(軽減)消費税計")-SUMIFS($M$9:M92,$A$9:A92,"８％(軽減)対象計"),IF(A93="８％(軽減)消費税計",ROUND(SUMIFS($M$9:M92,$A$9:A92,"８％(軽減)対象計")/COUNTIF($A$9:A92,"８％(軽減)対象計")*0.08,0)+S93,IF($A93="８％消費税計",ROUND(SUMIFS(M$9:M92,$A$9:$A92,"８％対象計")/COUNTIF($A$9:$A92,"８％対象計")*0.08,0)+$S93,IF(A93="値引き",E93-G93-J93+S93,IF($C93="","",IF($D93="","",E93-G93-J93+$S93)))))))))),"")</f>
        <v/>
      </c>
      <c r="N93" s="241"/>
      <c r="O93" s="242"/>
      <c r="P93" s="308"/>
      <c r="Q93" s="249"/>
      <c r="R93" s="249"/>
      <c r="S93" s="250"/>
      <c r="T93" s="264"/>
      <c r="U93" s="265"/>
      <c r="V93" s="214" t="str">
        <f t="shared" si="7"/>
        <v/>
      </c>
    </row>
    <row r="94" spans="1:22" ht="19.899999999999999" customHeight="1">
      <c r="A94" s="230"/>
      <c r="B94" s="231"/>
      <c r="C94" s="232"/>
      <c r="D94" s="233"/>
      <c r="E94" s="234" t="str">
        <f ca="1">IFERROR(IF(A94="非課税・不課税取引計",SUMIFS($E$9:E93,$N$9:N93,"非・不")+P94,IF(A94="８％(軽減)対象計",SUMIFS($E$9:E93,$N$9:N93,"※")+P94,IF(AND(A94="小計",COUNTIF($A$9:A93,"小計")&lt;1),SUM($E$9:E93)+P94,IF(AND(A94="小計",COUNTIF($A$9:A93,"小計")&gt;=1),SUM(OFFSET($E$8,LARGE($V$9:V93,1)+1,0,LARGE($V$9:V94,1)-LARGE($V$9:V93,1)-1,1))+P94,IF(A94="８％対象計",SUMIFS($E$9:E93,$N$9:N93,"")+P94-SUMIFS($E$9:E93,$A$9:A93,"非課税・不課税取引計")-SUMIFS($E$9:E93,$A$9:A93,"小計")-SUMIFS($E$9:E93,$A$9:A93,"８％消費税計")-SUMIFS($E$9:E93,$A$9:A93,"８％対象計")-SUMIFS($E$9:E93,$A$9:A93,"８％(軽減)消費税計")-SUMIFS($E$9:E93,$A$9:A93,"８％(軽減)対象計"),IF(A94="８％(軽減)消費税計",ROUND(SUMIFS($E$9:E93,$A$9:A93,"８％(軽減)対象計")/COUNTIF($A$9:A93,"８％(軽減)対象計")*0.08,0)+P94,IF(A94="８％消費税計",ROUND(SUMIFS($E$9:E93,$A$9:A93,"８％対象計")/COUNTIF($A$9:A93,"８％対象計")*0.08,0)+P94,IF(AND(A94="値引き",C94="",D94=""),0+P94,IF(C94="","",IF(D94="","",ROUND(C94*D94,0)+P94)))))))))),"")</f>
        <v/>
      </c>
      <c r="F94" s="235"/>
      <c r="G94" s="236" t="str">
        <f ca="1">IFERROR(IF($A94="非課税・不課税取引計",SUMIFS(G$9:G93,$N$9:$N93,"非・不")+$Q94,IF(A94="８％(軽減)対象計",SUMIFS($G$9:G93,$N$9:N93,"※")+Q94,IF(AND(A94="小計",COUNTIF($A$9:A93,"小計")&lt;1),SUM($G$9:G93)+Q94,IF(AND(A94="小計",COUNTIF($A$9:A93,"小計")&gt;=1),SUM(OFFSET($G$8,LARGE($V$9:V93,1)+1,0,LARGE($V$9:V94,1)-LARGE($V$9:V93,1)-1,1))+Q94,IF($A94="８％対象計",SUMIFS(G$9:G93,$N$9:$N93,"")+$Q94-SUMIFS(G$9:G93,$A$9:$A93,"非課税・不課税取引計")-SUMIFS(G$9:G93,$A$9:$A93,"小計")-SUMIFS(G$9:G93,$A$9:$A93,"８％消費税計")-SUMIFS(G$9:G93,$A$9:$A93,"８％対象計")-SUMIFS($G$9:G93,$A$9:A93,"８％(軽減)消費税計")-SUMIFS($G$9:G93,$A$9:A93,"８％(軽減)対象計"),IF(A94="８％(軽減)消費税計",ROUND(SUMIFS($G$9:G93,$A$9:A93,"８％(軽減)対象計")/COUNTIF($A$9:A93,"８％(軽減)対象計")*0.08,0)+Q94,IF($A94="８％消費税計",ROUND(SUMIFS(G$9:G93,$A$9:$A93,"８％対象計")/COUNTIF($A$9:$A93,"８％対象計")*0.08,0)+$Q94,IF(A94="値引き",T94,IF($C94="","",IF($D94="","",ROUND(F94*$D94,0)+$Q94)))))))))),"")</f>
        <v/>
      </c>
      <c r="H94" s="237" t="str">
        <f t="shared" si="4"/>
        <v/>
      </c>
      <c r="I94" s="235"/>
      <c r="J94" s="238" t="str">
        <f ca="1">IFERROR(IF($A94="非課税・不課税取引計",SUMIFS(J$9:J93,$N$9:$N93,"非・不")+$R94,IF(A94="８％(軽減)対象計",SUMIFS($J$9:J93,$N$9:N93,"※")+R94,IF(AND(A94="小計",COUNTIF($A$9:A93,"小計")&lt;1),SUM($J$9:J93)+R94,IF(AND(A94="小計",COUNTIF($A$9:A93,"小計")&gt;=1),SUM(OFFSET($J$8,LARGE($V$9:V93,1)+1,0,LARGE($V$9:V94,1)-LARGE($V$9:V93,1)-1,1))+R94,IF($A94="８％対象計",SUMIFS(J$9:J93,$N$9:$N93,"")+$R94-SUMIFS(J$9:J93,$A$9:$A93,"非課税・不課税取引計")-SUMIFS(J$9:J93,$A$9:$A93,"小計")-SUMIFS(J$9:J93,$A$9:$A93,"８％消費税計")-SUMIFS(J$9:J93,$A$9:$A93,"８％対象計")-SUMIFS($J$9:J93,$A$9:A93,"８％(軽減)消費税計")-SUMIFS($J$9:J93,$A$9:A93,"８％(軽減)対象計"),IF(A94="８％(軽減)消費税計",ROUND(SUMIFS($J$9:J93,$A$9:A93,"８％(軽減)対象計")/COUNTIF($A$9:A93,"８％(軽減)対象計")*0.08,0)+R94,IF($A94="８％消費税計",ROUND(SUMIFS(J$9:J93,$A$9:$A93,"８％対象計")/COUNTIF($A$9:$A93,"８％対象計")*0.08,0)+$R94,IF(A94="値引き",U94,IF($C94="","",IF($D94="","",ROUND(I94*$D94,0)+$R94)))))))))),"")</f>
        <v/>
      </c>
      <c r="K94" s="239" t="str">
        <f t="shared" si="5"/>
        <v/>
      </c>
      <c r="L94" s="240" t="str">
        <f t="shared" si="6"/>
        <v/>
      </c>
      <c r="M94" s="234" t="str">
        <f ca="1">IFERROR(IF($A94="非課税・不課税取引計",SUMIFS(M$9:M93,$N$9:$N93,"非・不")+$S94,IF(A94="８％(軽減)対象計",SUMIFS($M$9:M93,$N$9:N93,"※")+S94,IF(AND(A94="小計",COUNTIF($A$9:A93,"小計")&lt;1),SUM($M$9:M93)+S94,IF(AND(A94="小計",COUNTIF($A$9:A93,"小計")&gt;=1),SUM(OFFSET($M$8,LARGE($V$9:V93,1)+1,0,LARGE($V$9:V94,1)-LARGE($V$9:V93,1)-1,1))+S94,IF($A94="８％対象計",SUMIFS(M$9:M93,$N$9:$N93,"")+$S94-SUMIFS(M$9:M93,$A$9:$A93,"非課税・不課税取引計")-SUMIFS(M$9:M93,$A$9:$A93,"小計")-SUMIFS(M$9:M93,$A$9:$A93,"８％消費税計")-SUMIFS(M$9:M93,$A$9:$A93,"８％対象計")-SUMIFS($M$9:M93,$A$9:A93,"８％(軽減)消費税計")-SUMIFS($M$9:M93,$A$9:A93,"８％(軽減)対象計"),IF(A94="８％(軽減)消費税計",ROUND(SUMIFS($M$9:M93,$A$9:A93,"８％(軽減)対象計")/COUNTIF($A$9:A93,"８％(軽減)対象計")*0.08,0)+S94,IF($A94="８％消費税計",ROUND(SUMIFS(M$9:M93,$A$9:$A93,"８％対象計")/COUNTIF($A$9:$A93,"８％対象計")*0.08,0)+$S94,IF(A94="値引き",E94-G94-J94+S94,IF($C94="","",IF($D94="","",E94-G94-J94+$S94)))))))))),"")</f>
        <v/>
      </c>
      <c r="N94" s="241"/>
      <c r="O94" s="242"/>
      <c r="P94" s="308"/>
      <c r="Q94" s="249"/>
      <c r="R94" s="249"/>
      <c r="S94" s="250"/>
      <c r="T94" s="264"/>
      <c r="U94" s="265"/>
      <c r="V94" s="214" t="str">
        <f t="shared" si="7"/>
        <v/>
      </c>
    </row>
    <row r="95" spans="1:22" ht="19.899999999999999" customHeight="1">
      <c r="A95" s="230"/>
      <c r="B95" s="231"/>
      <c r="C95" s="232"/>
      <c r="D95" s="233"/>
      <c r="E95" s="234" t="str">
        <f ca="1">IFERROR(IF(A95="非課税・不課税取引計",SUMIFS($E$9:E94,$N$9:N94,"非・不")+P95,IF(A95="８％(軽減)対象計",SUMIFS($E$9:E94,$N$9:N94,"※")+P95,IF(AND(A95="小計",COUNTIF($A$9:A94,"小計")&lt;1),SUM($E$9:E94)+P95,IF(AND(A95="小計",COUNTIF($A$9:A94,"小計")&gt;=1),SUM(OFFSET($E$8,LARGE($V$9:V94,1)+1,0,LARGE($V$9:V95,1)-LARGE($V$9:V94,1)-1,1))+P95,IF(A95="８％対象計",SUMIFS($E$9:E94,$N$9:N94,"")+P95-SUMIFS($E$9:E94,$A$9:A94,"非課税・不課税取引計")-SUMIFS($E$9:E94,$A$9:A94,"小計")-SUMIFS($E$9:E94,$A$9:A94,"８％消費税計")-SUMIFS($E$9:E94,$A$9:A94,"８％対象計")-SUMIFS($E$9:E94,$A$9:A94,"８％(軽減)消費税計")-SUMIFS($E$9:E94,$A$9:A94,"８％(軽減)対象計"),IF(A95="８％(軽減)消費税計",ROUND(SUMIFS($E$9:E94,$A$9:A94,"８％(軽減)対象計")/COUNTIF($A$9:A94,"８％(軽減)対象計")*0.08,0)+P95,IF(A95="８％消費税計",ROUND(SUMIFS($E$9:E94,$A$9:A94,"８％対象計")/COUNTIF($A$9:A94,"８％対象計")*0.08,0)+P95,IF(AND(A95="値引き",C95="",D95=""),0+P95,IF(C95="","",IF(D95="","",ROUND(C95*D95,0)+P95)))))))))),"")</f>
        <v/>
      </c>
      <c r="F95" s="235"/>
      <c r="G95" s="236" t="str">
        <f ca="1">IFERROR(IF($A95="非課税・不課税取引計",SUMIFS(G$9:G94,$N$9:$N94,"非・不")+$Q95,IF(A95="８％(軽減)対象計",SUMIFS($G$9:G94,$N$9:N94,"※")+Q95,IF(AND(A95="小計",COUNTIF($A$9:A94,"小計")&lt;1),SUM($G$9:G94)+Q95,IF(AND(A95="小計",COUNTIF($A$9:A94,"小計")&gt;=1),SUM(OFFSET($G$8,LARGE($V$9:V94,1)+1,0,LARGE($V$9:V95,1)-LARGE($V$9:V94,1)-1,1))+Q95,IF($A95="８％対象計",SUMIFS(G$9:G94,$N$9:$N94,"")+$Q95-SUMIFS(G$9:G94,$A$9:$A94,"非課税・不課税取引計")-SUMIFS(G$9:G94,$A$9:$A94,"小計")-SUMIFS(G$9:G94,$A$9:$A94,"８％消費税計")-SUMIFS(G$9:G94,$A$9:$A94,"８％対象計")-SUMIFS($G$9:G94,$A$9:A94,"８％(軽減)消費税計")-SUMIFS($G$9:G94,$A$9:A94,"８％(軽減)対象計"),IF(A95="８％(軽減)消費税計",ROUND(SUMIFS($G$9:G94,$A$9:A94,"８％(軽減)対象計")/COUNTIF($A$9:A94,"８％(軽減)対象計")*0.08,0)+Q95,IF($A95="８％消費税計",ROUND(SUMIFS(G$9:G94,$A$9:$A94,"８％対象計")/COUNTIF($A$9:$A94,"８％対象計")*0.08,0)+$Q95,IF(A95="値引き",T95,IF($C95="","",IF($D95="","",ROUND(F95*$D95,0)+$Q95)))))))))),"")</f>
        <v/>
      </c>
      <c r="H95" s="237" t="str">
        <f t="shared" si="4"/>
        <v/>
      </c>
      <c r="I95" s="235"/>
      <c r="J95" s="238" t="str">
        <f ca="1">IFERROR(IF($A95="非課税・不課税取引計",SUMIFS(J$9:J94,$N$9:$N94,"非・不")+$R95,IF(A95="８％(軽減)対象計",SUMIFS($J$9:J94,$N$9:N94,"※")+R95,IF(AND(A95="小計",COUNTIF($A$9:A94,"小計")&lt;1),SUM($J$9:J94)+R95,IF(AND(A95="小計",COUNTIF($A$9:A94,"小計")&gt;=1),SUM(OFFSET($J$8,LARGE($V$9:V94,1)+1,0,LARGE($V$9:V95,1)-LARGE($V$9:V94,1)-1,1))+R95,IF($A95="８％対象計",SUMIFS(J$9:J94,$N$9:$N94,"")+$R95-SUMIFS(J$9:J94,$A$9:$A94,"非課税・不課税取引計")-SUMIFS(J$9:J94,$A$9:$A94,"小計")-SUMIFS(J$9:J94,$A$9:$A94,"８％消費税計")-SUMIFS(J$9:J94,$A$9:$A94,"８％対象計")-SUMIFS($J$9:J94,$A$9:A94,"８％(軽減)消費税計")-SUMIFS($J$9:J94,$A$9:A94,"８％(軽減)対象計"),IF(A95="８％(軽減)消費税計",ROUND(SUMIFS($J$9:J94,$A$9:A94,"８％(軽減)対象計")/COUNTIF($A$9:A94,"８％(軽減)対象計")*0.08,0)+R95,IF($A95="８％消費税計",ROUND(SUMIFS(J$9:J94,$A$9:$A94,"８％対象計")/COUNTIF($A$9:$A94,"８％対象計")*0.08,0)+$R95,IF(A95="値引き",U95,IF($C95="","",IF($D95="","",ROUND(I95*$D95,0)+$R95)))))))))),"")</f>
        <v/>
      </c>
      <c r="K95" s="239" t="str">
        <f t="shared" si="5"/>
        <v/>
      </c>
      <c r="L95" s="240" t="str">
        <f t="shared" si="6"/>
        <v/>
      </c>
      <c r="M95" s="234" t="str">
        <f ca="1">IFERROR(IF($A95="非課税・不課税取引計",SUMIFS(M$9:M94,$N$9:$N94,"非・不")+$S95,IF(A95="８％(軽減)対象計",SUMIFS($M$9:M94,$N$9:N94,"※")+S95,IF(AND(A95="小計",COUNTIF($A$9:A94,"小計")&lt;1),SUM($M$9:M94)+S95,IF(AND(A95="小計",COUNTIF($A$9:A94,"小計")&gt;=1),SUM(OFFSET($M$8,LARGE($V$9:V94,1)+1,0,LARGE($V$9:V95,1)-LARGE($V$9:V94,1)-1,1))+S95,IF($A95="８％対象計",SUMIFS(M$9:M94,$N$9:$N94,"")+$S95-SUMIFS(M$9:M94,$A$9:$A94,"非課税・不課税取引計")-SUMIFS(M$9:M94,$A$9:$A94,"小計")-SUMIFS(M$9:M94,$A$9:$A94,"８％消費税計")-SUMIFS(M$9:M94,$A$9:$A94,"８％対象計")-SUMIFS($M$9:M94,$A$9:A94,"８％(軽減)消費税計")-SUMIFS($M$9:M94,$A$9:A94,"８％(軽減)対象計"),IF(A95="８％(軽減)消費税計",ROUND(SUMIFS($M$9:M94,$A$9:A94,"８％(軽減)対象計")/COUNTIF($A$9:A94,"８％(軽減)対象計")*0.08,0)+S95,IF($A95="８％消費税計",ROUND(SUMIFS(M$9:M94,$A$9:$A94,"８％対象計")/COUNTIF($A$9:$A94,"８％対象計")*0.08,0)+$S95,IF(A95="値引き",E95-G95-J95+S95,IF($C95="","",IF($D95="","",E95-G95-J95+$S95)))))))))),"")</f>
        <v/>
      </c>
      <c r="N95" s="241"/>
      <c r="O95" s="242"/>
      <c r="P95" s="308"/>
      <c r="Q95" s="249"/>
      <c r="R95" s="249"/>
      <c r="S95" s="250"/>
      <c r="T95" s="264"/>
      <c r="U95" s="265"/>
      <c r="V95" s="214" t="str">
        <f t="shared" si="7"/>
        <v/>
      </c>
    </row>
    <row r="96" spans="1:22" ht="19.899999999999999" customHeight="1">
      <c r="A96" s="230"/>
      <c r="B96" s="231"/>
      <c r="C96" s="232"/>
      <c r="D96" s="233"/>
      <c r="E96" s="234" t="str">
        <f ca="1">IFERROR(IF(A96="非課税・不課税取引計",SUMIFS($E$9:E95,$N$9:N95,"非・不")+P96,IF(A96="８％(軽減)対象計",SUMIFS($E$9:E95,$N$9:N95,"※")+P96,IF(AND(A96="小計",COUNTIF($A$9:A95,"小計")&lt;1),SUM($E$9:E95)+P96,IF(AND(A96="小計",COUNTIF($A$9:A95,"小計")&gt;=1),SUM(OFFSET($E$8,LARGE($V$9:V95,1)+1,0,LARGE($V$9:V96,1)-LARGE($V$9:V95,1)-1,1))+P96,IF(A96="８％対象計",SUMIFS($E$9:E95,$N$9:N95,"")+P96-SUMIFS($E$9:E95,$A$9:A95,"非課税・不課税取引計")-SUMIFS($E$9:E95,$A$9:A95,"小計")-SUMIFS($E$9:E95,$A$9:A95,"８％消費税計")-SUMIFS($E$9:E95,$A$9:A95,"８％対象計")-SUMIFS($E$9:E95,$A$9:A95,"８％(軽減)消費税計")-SUMIFS($E$9:E95,$A$9:A95,"８％(軽減)対象計"),IF(A96="８％(軽減)消費税計",ROUND(SUMIFS($E$9:E95,$A$9:A95,"８％(軽減)対象計")/COUNTIF($A$9:A95,"８％(軽減)対象計")*0.08,0)+P96,IF(A96="８％消費税計",ROUND(SUMIFS($E$9:E95,$A$9:A95,"８％対象計")/COUNTIF($A$9:A95,"８％対象計")*0.08,0)+P96,IF(AND(A96="値引き",C96="",D96=""),0+P96,IF(C96="","",IF(D96="","",ROUND(C96*D96,0)+P96)))))))))),"")</f>
        <v/>
      </c>
      <c r="F96" s="235"/>
      <c r="G96" s="236" t="str">
        <f ca="1">IFERROR(IF($A96="非課税・不課税取引計",SUMIFS(G$9:G95,$N$9:$N95,"非・不")+$Q96,IF(A96="８％(軽減)対象計",SUMIFS($G$9:G95,$N$9:N95,"※")+Q96,IF(AND(A96="小計",COUNTIF($A$9:A95,"小計")&lt;1),SUM($G$9:G95)+Q96,IF(AND(A96="小計",COUNTIF($A$9:A95,"小計")&gt;=1),SUM(OFFSET($G$8,LARGE($V$9:V95,1)+1,0,LARGE($V$9:V96,1)-LARGE($V$9:V95,1)-1,1))+Q96,IF($A96="８％対象計",SUMIFS(G$9:G95,$N$9:$N95,"")+$Q96-SUMIFS(G$9:G95,$A$9:$A95,"非課税・不課税取引計")-SUMIFS(G$9:G95,$A$9:$A95,"小計")-SUMIFS(G$9:G95,$A$9:$A95,"８％消費税計")-SUMIFS(G$9:G95,$A$9:$A95,"８％対象計")-SUMIFS($G$9:G95,$A$9:A95,"８％(軽減)消費税計")-SUMIFS($G$9:G95,$A$9:A95,"８％(軽減)対象計"),IF(A96="８％(軽減)消費税計",ROUND(SUMIFS($G$9:G95,$A$9:A95,"８％(軽減)対象計")/COUNTIF($A$9:A95,"８％(軽減)対象計")*0.08,0)+Q96,IF($A96="８％消費税計",ROUND(SUMIFS(G$9:G95,$A$9:$A95,"８％対象計")/COUNTIF($A$9:$A95,"８％対象計")*0.08,0)+$Q96,IF(A96="値引き",T96,IF($C96="","",IF($D96="","",ROUND(F96*$D96,0)+$Q96)))))))))),"")</f>
        <v/>
      </c>
      <c r="H96" s="237" t="str">
        <f t="shared" si="4"/>
        <v/>
      </c>
      <c r="I96" s="235"/>
      <c r="J96" s="238" t="str">
        <f ca="1">IFERROR(IF($A96="非課税・不課税取引計",SUMIFS(J$9:J95,$N$9:$N95,"非・不")+$R96,IF(A96="８％(軽減)対象計",SUMIFS($J$9:J95,$N$9:N95,"※")+R96,IF(AND(A96="小計",COUNTIF($A$9:A95,"小計")&lt;1),SUM($J$9:J95)+R96,IF(AND(A96="小計",COUNTIF($A$9:A95,"小計")&gt;=1),SUM(OFFSET($J$8,LARGE($V$9:V95,1)+1,0,LARGE($V$9:V96,1)-LARGE($V$9:V95,1)-1,1))+R96,IF($A96="８％対象計",SUMIFS(J$9:J95,$N$9:$N95,"")+$R96-SUMIFS(J$9:J95,$A$9:$A95,"非課税・不課税取引計")-SUMIFS(J$9:J95,$A$9:$A95,"小計")-SUMIFS(J$9:J95,$A$9:$A95,"８％消費税計")-SUMIFS(J$9:J95,$A$9:$A95,"８％対象計")-SUMIFS($J$9:J95,$A$9:A95,"８％(軽減)消費税計")-SUMIFS($J$9:J95,$A$9:A95,"８％(軽減)対象計"),IF(A96="８％(軽減)消費税計",ROUND(SUMIFS($J$9:J95,$A$9:A95,"８％(軽減)対象計")/COUNTIF($A$9:A95,"８％(軽減)対象計")*0.08,0)+R96,IF($A96="８％消費税計",ROUND(SUMIFS(J$9:J95,$A$9:$A95,"８％対象計")/COUNTIF($A$9:$A95,"８％対象計")*0.08,0)+$R96,IF(A96="値引き",U96,IF($C96="","",IF($D96="","",ROUND(I96*$D96,0)+$R96)))))))))),"")</f>
        <v/>
      </c>
      <c r="K96" s="239" t="str">
        <f t="shared" si="5"/>
        <v/>
      </c>
      <c r="L96" s="240" t="str">
        <f t="shared" si="6"/>
        <v/>
      </c>
      <c r="M96" s="234" t="str">
        <f ca="1">IFERROR(IF($A96="非課税・不課税取引計",SUMIFS(M$9:M95,$N$9:$N95,"非・不")+$S96,IF(A96="８％(軽減)対象計",SUMIFS($M$9:M95,$N$9:N95,"※")+S96,IF(AND(A96="小計",COUNTIF($A$9:A95,"小計")&lt;1),SUM($M$9:M95)+S96,IF(AND(A96="小計",COUNTIF($A$9:A95,"小計")&gt;=1),SUM(OFFSET($M$8,LARGE($V$9:V95,1)+1,0,LARGE($V$9:V96,1)-LARGE($V$9:V95,1)-1,1))+S96,IF($A96="８％対象計",SUMIFS(M$9:M95,$N$9:$N95,"")+$S96-SUMIFS(M$9:M95,$A$9:$A95,"非課税・不課税取引計")-SUMIFS(M$9:M95,$A$9:$A95,"小計")-SUMIFS(M$9:M95,$A$9:$A95,"８％消費税計")-SUMIFS(M$9:M95,$A$9:$A95,"８％対象計")-SUMIFS($M$9:M95,$A$9:A95,"８％(軽減)消費税計")-SUMIFS($M$9:M95,$A$9:A95,"８％(軽減)対象計"),IF(A96="８％(軽減)消費税計",ROUND(SUMIFS($M$9:M95,$A$9:A95,"８％(軽減)対象計")/COUNTIF($A$9:A95,"８％(軽減)対象計")*0.08,0)+S96,IF($A96="８％消費税計",ROUND(SUMIFS(M$9:M95,$A$9:$A95,"８％対象計")/COUNTIF($A$9:$A95,"８％対象計")*0.08,0)+$S96,IF(A96="値引き",E96-G96-J96+S96,IF($C96="","",IF($D96="","",E96-G96-J96+$S96)))))))))),"")</f>
        <v/>
      </c>
      <c r="N96" s="241"/>
      <c r="O96" s="242"/>
      <c r="P96" s="308"/>
      <c r="Q96" s="249"/>
      <c r="R96" s="249"/>
      <c r="S96" s="250"/>
      <c r="T96" s="264"/>
      <c r="U96" s="265"/>
      <c r="V96" s="214" t="str">
        <f t="shared" si="7"/>
        <v/>
      </c>
    </row>
    <row r="97" spans="1:22" ht="19.899999999999999" customHeight="1">
      <c r="A97" s="230"/>
      <c r="B97" s="231"/>
      <c r="C97" s="232"/>
      <c r="D97" s="233"/>
      <c r="E97" s="234" t="str">
        <f ca="1">IFERROR(IF(A97="非課税・不課税取引計",SUMIFS($E$9:E96,$N$9:N96,"非・不")+P97,IF(A97="８％(軽減)対象計",SUMIFS($E$9:E96,$N$9:N96,"※")+P97,IF(AND(A97="小計",COUNTIF($A$9:A96,"小計")&lt;1),SUM($E$9:E96)+P97,IF(AND(A97="小計",COUNTIF($A$9:A96,"小計")&gt;=1),SUM(OFFSET($E$8,LARGE($V$9:V96,1)+1,0,LARGE($V$9:V97,1)-LARGE($V$9:V96,1)-1,1))+P97,IF(A97="８％対象計",SUMIFS($E$9:E96,$N$9:N96,"")+P97-SUMIFS($E$9:E96,$A$9:A96,"非課税・不課税取引計")-SUMIFS($E$9:E96,$A$9:A96,"小計")-SUMIFS($E$9:E96,$A$9:A96,"８％消費税計")-SUMIFS($E$9:E96,$A$9:A96,"８％対象計")-SUMIFS($E$9:E96,$A$9:A96,"８％(軽減)消費税計")-SUMIFS($E$9:E96,$A$9:A96,"８％(軽減)対象計"),IF(A97="８％(軽減)消費税計",ROUND(SUMIFS($E$9:E96,$A$9:A96,"８％(軽減)対象計")/COUNTIF($A$9:A96,"８％(軽減)対象計")*0.08,0)+P97,IF(A97="８％消費税計",ROUND(SUMIFS($E$9:E96,$A$9:A96,"８％対象計")/COUNTIF($A$9:A96,"８％対象計")*0.08,0)+P97,IF(AND(A97="値引き",C97="",D97=""),0+P97,IF(C97="","",IF(D97="","",ROUND(C97*D97,0)+P97)))))))))),"")</f>
        <v/>
      </c>
      <c r="F97" s="235"/>
      <c r="G97" s="236" t="str">
        <f ca="1">IFERROR(IF($A97="非課税・不課税取引計",SUMIFS(G$9:G96,$N$9:$N96,"非・不")+$Q97,IF(A97="８％(軽減)対象計",SUMIFS($G$9:G96,$N$9:N96,"※")+Q97,IF(AND(A97="小計",COUNTIF($A$9:A96,"小計")&lt;1),SUM($G$9:G96)+Q97,IF(AND(A97="小計",COUNTIF($A$9:A96,"小計")&gt;=1),SUM(OFFSET($G$8,LARGE($V$9:V96,1)+1,0,LARGE($V$9:V97,1)-LARGE($V$9:V96,1)-1,1))+Q97,IF($A97="８％対象計",SUMIFS(G$9:G96,$N$9:$N96,"")+$Q97-SUMIFS(G$9:G96,$A$9:$A96,"非課税・不課税取引計")-SUMIFS(G$9:G96,$A$9:$A96,"小計")-SUMIFS(G$9:G96,$A$9:$A96,"８％消費税計")-SUMIFS(G$9:G96,$A$9:$A96,"８％対象計")-SUMIFS($G$9:G96,$A$9:A96,"８％(軽減)消費税計")-SUMIFS($G$9:G96,$A$9:A96,"８％(軽減)対象計"),IF(A97="８％(軽減)消費税計",ROUND(SUMIFS($G$9:G96,$A$9:A96,"８％(軽減)対象計")/COUNTIF($A$9:A96,"８％(軽減)対象計")*0.08,0)+Q97,IF($A97="８％消費税計",ROUND(SUMIFS(G$9:G96,$A$9:$A96,"８％対象計")/COUNTIF($A$9:$A96,"８％対象計")*0.08,0)+$Q97,IF(A97="値引き",T97,IF($C97="","",IF($D97="","",ROUND(F97*$D97,0)+$Q97)))))))))),"")</f>
        <v/>
      </c>
      <c r="H97" s="237" t="str">
        <f t="shared" si="4"/>
        <v/>
      </c>
      <c r="I97" s="235"/>
      <c r="J97" s="238" t="str">
        <f ca="1">IFERROR(IF($A97="非課税・不課税取引計",SUMIFS(J$9:J96,$N$9:$N96,"非・不")+$R97,IF(A97="８％(軽減)対象計",SUMIFS($J$9:J96,$N$9:N96,"※")+R97,IF(AND(A97="小計",COUNTIF($A$9:A96,"小計")&lt;1),SUM($J$9:J96)+R97,IF(AND(A97="小計",COUNTIF($A$9:A96,"小計")&gt;=1),SUM(OFFSET($J$8,LARGE($V$9:V96,1)+1,0,LARGE($V$9:V97,1)-LARGE($V$9:V96,1)-1,1))+R97,IF($A97="８％対象計",SUMIFS(J$9:J96,$N$9:$N96,"")+$R97-SUMIFS(J$9:J96,$A$9:$A96,"非課税・不課税取引計")-SUMIFS(J$9:J96,$A$9:$A96,"小計")-SUMIFS(J$9:J96,$A$9:$A96,"８％消費税計")-SUMIFS(J$9:J96,$A$9:$A96,"８％対象計")-SUMIFS($J$9:J96,$A$9:A96,"８％(軽減)消費税計")-SUMIFS($J$9:J96,$A$9:A96,"８％(軽減)対象計"),IF(A97="８％(軽減)消費税計",ROUND(SUMIFS($J$9:J96,$A$9:A96,"８％(軽減)対象計")/COUNTIF($A$9:A96,"８％(軽減)対象計")*0.08,0)+R97,IF($A97="８％消費税計",ROUND(SUMIFS(J$9:J96,$A$9:$A96,"８％対象計")/COUNTIF($A$9:$A96,"８％対象計")*0.08,0)+$R97,IF(A97="値引き",U97,IF($C97="","",IF($D97="","",ROUND(I97*$D97,0)+$R97)))))))))),"")</f>
        <v/>
      </c>
      <c r="K97" s="239" t="str">
        <f t="shared" si="5"/>
        <v/>
      </c>
      <c r="L97" s="240" t="str">
        <f t="shared" si="6"/>
        <v/>
      </c>
      <c r="M97" s="234" t="str">
        <f ca="1">IFERROR(IF($A97="非課税・不課税取引計",SUMIFS(M$9:M96,$N$9:$N96,"非・不")+$S97,IF(A97="８％(軽減)対象計",SUMIFS($M$9:M96,$N$9:N96,"※")+S97,IF(AND(A97="小計",COUNTIF($A$9:A96,"小計")&lt;1),SUM($M$9:M96)+S97,IF(AND(A97="小計",COUNTIF($A$9:A96,"小計")&gt;=1),SUM(OFFSET($M$8,LARGE($V$9:V96,1)+1,0,LARGE($V$9:V97,1)-LARGE($V$9:V96,1)-1,1))+S97,IF($A97="８％対象計",SUMIFS(M$9:M96,$N$9:$N96,"")+$S97-SUMIFS(M$9:M96,$A$9:$A96,"非課税・不課税取引計")-SUMIFS(M$9:M96,$A$9:$A96,"小計")-SUMIFS(M$9:M96,$A$9:$A96,"８％消費税計")-SUMIFS(M$9:M96,$A$9:$A96,"８％対象計")-SUMIFS($M$9:M96,$A$9:A96,"８％(軽減)消費税計")-SUMIFS($M$9:M96,$A$9:A96,"８％(軽減)対象計"),IF(A97="８％(軽減)消費税計",ROUND(SUMIFS($M$9:M96,$A$9:A96,"８％(軽減)対象計")/COUNTIF($A$9:A96,"８％(軽減)対象計")*0.08,0)+S97,IF($A97="８％消費税計",ROUND(SUMIFS(M$9:M96,$A$9:$A96,"８％対象計")/COUNTIF($A$9:$A96,"８％対象計")*0.08,0)+$S97,IF(A97="値引き",E97-G97-J97+S97,IF($C97="","",IF($D97="","",E97-G97-J97+$S97)))))))))),"")</f>
        <v/>
      </c>
      <c r="N97" s="241"/>
      <c r="O97" s="242"/>
      <c r="P97" s="308"/>
      <c r="Q97" s="249"/>
      <c r="R97" s="249"/>
      <c r="S97" s="250"/>
      <c r="T97" s="264"/>
      <c r="U97" s="265"/>
      <c r="V97" s="214" t="str">
        <f t="shared" si="7"/>
        <v/>
      </c>
    </row>
    <row r="98" spans="1:22" ht="19.899999999999999" customHeight="1">
      <c r="A98" s="230"/>
      <c r="B98" s="231"/>
      <c r="C98" s="232"/>
      <c r="D98" s="233"/>
      <c r="E98" s="234" t="str">
        <f ca="1">IFERROR(IF(A98="非課税・不課税取引計",SUMIFS($E$9:E97,$N$9:N97,"非・不")+P98,IF(A98="８％(軽減)対象計",SUMIFS($E$9:E97,$N$9:N97,"※")+P98,IF(AND(A98="小計",COUNTIF($A$9:A97,"小計")&lt;1),SUM($E$9:E97)+P98,IF(AND(A98="小計",COUNTIF($A$9:A97,"小計")&gt;=1),SUM(OFFSET($E$8,LARGE($V$9:V97,1)+1,0,LARGE($V$9:V98,1)-LARGE($V$9:V97,1)-1,1))+P98,IF(A98="８％対象計",SUMIFS($E$9:E97,$N$9:N97,"")+P98-SUMIFS($E$9:E97,$A$9:A97,"非課税・不課税取引計")-SUMIFS($E$9:E97,$A$9:A97,"小計")-SUMIFS($E$9:E97,$A$9:A97,"８％消費税計")-SUMIFS($E$9:E97,$A$9:A97,"８％対象計")-SUMIFS($E$9:E97,$A$9:A97,"８％(軽減)消費税計")-SUMIFS($E$9:E97,$A$9:A97,"８％(軽減)対象計"),IF(A98="８％(軽減)消費税計",ROUND(SUMIFS($E$9:E97,$A$9:A97,"８％(軽減)対象計")/COUNTIF($A$9:A97,"８％(軽減)対象計")*0.08,0)+P98,IF(A98="８％消費税計",ROUND(SUMIFS($E$9:E97,$A$9:A97,"８％対象計")/COUNTIF($A$9:A97,"８％対象計")*0.08,0)+P98,IF(AND(A98="値引き",C98="",D98=""),0+P98,IF(C98="","",IF(D98="","",ROUND(C98*D98,0)+P98)))))))))),"")</f>
        <v/>
      </c>
      <c r="F98" s="235"/>
      <c r="G98" s="236" t="str">
        <f ca="1">IFERROR(IF($A98="非課税・不課税取引計",SUMIFS(G$9:G97,$N$9:$N97,"非・不")+$Q98,IF(A98="８％(軽減)対象計",SUMIFS($G$9:G97,$N$9:N97,"※")+Q98,IF(AND(A98="小計",COUNTIF($A$9:A97,"小計")&lt;1),SUM($G$9:G97)+Q98,IF(AND(A98="小計",COUNTIF($A$9:A97,"小計")&gt;=1),SUM(OFFSET($G$8,LARGE($V$9:V97,1)+1,0,LARGE($V$9:V98,1)-LARGE($V$9:V97,1)-1,1))+Q98,IF($A98="８％対象計",SUMIFS(G$9:G97,$N$9:$N97,"")+$Q98-SUMIFS(G$9:G97,$A$9:$A97,"非課税・不課税取引計")-SUMIFS(G$9:G97,$A$9:$A97,"小計")-SUMIFS(G$9:G97,$A$9:$A97,"８％消費税計")-SUMIFS(G$9:G97,$A$9:$A97,"８％対象計")-SUMIFS($G$9:G97,$A$9:A97,"８％(軽減)消費税計")-SUMIFS($G$9:G97,$A$9:A97,"８％(軽減)対象計"),IF(A98="８％(軽減)消費税計",ROUND(SUMIFS($G$9:G97,$A$9:A97,"８％(軽減)対象計")/COUNTIF($A$9:A97,"８％(軽減)対象計")*0.08,0)+Q98,IF($A98="８％消費税計",ROUND(SUMIFS(G$9:G97,$A$9:$A97,"８％対象計")/COUNTIF($A$9:$A97,"８％対象計")*0.08,0)+$Q98,IF(A98="値引き",T98,IF($C98="","",IF($D98="","",ROUND(F98*$D98,0)+$Q98)))))))))),"")</f>
        <v/>
      </c>
      <c r="H98" s="237" t="str">
        <f t="shared" si="4"/>
        <v/>
      </c>
      <c r="I98" s="235"/>
      <c r="J98" s="238" t="str">
        <f ca="1">IFERROR(IF($A98="非課税・不課税取引計",SUMIFS(J$9:J97,$N$9:$N97,"非・不")+$R98,IF(A98="８％(軽減)対象計",SUMIFS($J$9:J97,$N$9:N97,"※")+R98,IF(AND(A98="小計",COUNTIF($A$9:A97,"小計")&lt;1),SUM($J$9:J97)+R98,IF(AND(A98="小計",COUNTIF($A$9:A97,"小計")&gt;=1),SUM(OFFSET($J$8,LARGE($V$9:V97,1)+1,0,LARGE($V$9:V98,1)-LARGE($V$9:V97,1)-1,1))+R98,IF($A98="８％対象計",SUMIFS(J$9:J97,$N$9:$N97,"")+$R98-SUMIFS(J$9:J97,$A$9:$A97,"非課税・不課税取引計")-SUMIFS(J$9:J97,$A$9:$A97,"小計")-SUMIFS(J$9:J97,$A$9:$A97,"８％消費税計")-SUMIFS(J$9:J97,$A$9:$A97,"８％対象計")-SUMIFS($J$9:J97,$A$9:A97,"８％(軽減)消費税計")-SUMIFS($J$9:J97,$A$9:A97,"８％(軽減)対象計"),IF(A98="８％(軽減)消費税計",ROUND(SUMIFS($J$9:J97,$A$9:A97,"８％(軽減)対象計")/COUNTIF($A$9:A97,"８％(軽減)対象計")*0.08,0)+R98,IF($A98="８％消費税計",ROUND(SUMIFS(J$9:J97,$A$9:$A97,"８％対象計")/COUNTIF($A$9:$A97,"８％対象計")*0.08,0)+$R98,IF(A98="値引き",U98,IF($C98="","",IF($D98="","",ROUND(I98*$D98,0)+$R98)))))))))),"")</f>
        <v/>
      </c>
      <c r="K98" s="239" t="str">
        <f t="shared" si="5"/>
        <v/>
      </c>
      <c r="L98" s="240" t="str">
        <f t="shared" si="6"/>
        <v/>
      </c>
      <c r="M98" s="234" t="str">
        <f ca="1">IFERROR(IF($A98="非課税・不課税取引計",SUMIFS(M$9:M97,$N$9:$N97,"非・不")+$S98,IF(A98="８％(軽減)対象計",SUMIFS($M$9:M97,$N$9:N97,"※")+S98,IF(AND(A98="小計",COUNTIF($A$9:A97,"小計")&lt;1),SUM($M$9:M97)+S98,IF(AND(A98="小計",COUNTIF($A$9:A97,"小計")&gt;=1),SUM(OFFSET($M$8,LARGE($V$9:V97,1)+1,0,LARGE($V$9:V98,1)-LARGE($V$9:V97,1)-1,1))+S98,IF($A98="８％対象計",SUMIFS(M$9:M97,$N$9:$N97,"")+$S98-SUMIFS(M$9:M97,$A$9:$A97,"非課税・不課税取引計")-SUMIFS(M$9:M97,$A$9:$A97,"小計")-SUMIFS(M$9:M97,$A$9:$A97,"８％消費税計")-SUMIFS(M$9:M97,$A$9:$A97,"８％対象計")-SUMIFS($M$9:M97,$A$9:A97,"８％(軽減)消費税計")-SUMIFS($M$9:M97,$A$9:A97,"８％(軽減)対象計"),IF(A98="８％(軽減)消費税計",ROUND(SUMIFS($M$9:M97,$A$9:A97,"８％(軽減)対象計")/COUNTIF($A$9:A97,"８％(軽減)対象計")*0.08,0)+S98,IF($A98="８％消費税計",ROUND(SUMIFS(M$9:M97,$A$9:$A97,"８％対象計")/COUNTIF($A$9:$A97,"８％対象計")*0.08,0)+$S98,IF(A98="値引き",E98-G98-J98+S98,IF($C98="","",IF($D98="","",E98-G98-J98+$S98)))))))))),"")</f>
        <v/>
      </c>
      <c r="N98" s="241"/>
      <c r="O98" s="242"/>
      <c r="P98" s="308"/>
      <c r="Q98" s="249"/>
      <c r="R98" s="249"/>
      <c r="S98" s="250"/>
      <c r="T98" s="264"/>
      <c r="U98" s="265"/>
      <c r="V98" s="214" t="str">
        <f t="shared" si="7"/>
        <v/>
      </c>
    </row>
    <row r="99" spans="1:22" ht="19.899999999999999" customHeight="1">
      <c r="A99" s="230"/>
      <c r="B99" s="231"/>
      <c r="C99" s="232"/>
      <c r="D99" s="233"/>
      <c r="E99" s="234" t="str">
        <f ca="1">IFERROR(IF(A99="非課税・不課税取引計",SUMIFS($E$9:E98,$N$9:N98,"非・不")+P99,IF(A99="８％(軽減)対象計",SUMIFS($E$9:E98,$N$9:N98,"※")+P99,IF(AND(A99="小計",COUNTIF($A$9:A98,"小計")&lt;1),SUM($E$9:E98)+P99,IF(AND(A99="小計",COUNTIF($A$9:A98,"小計")&gt;=1),SUM(OFFSET($E$8,LARGE($V$9:V98,1)+1,0,LARGE($V$9:V99,1)-LARGE($V$9:V98,1)-1,1))+P99,IF(A99="８％対象計",SUMIFS($E$9:E98,$N$9:N98,"")+P99-SUMIFS($E$9:E98,$A$9:A98,"非課税・不課税取引計")-SUMIFS($E$9:E98,$A$9:A98,"小計")-SUMIFS($E$9:E98,$A$9:A98,"８％消費税計")-SUMIFS($E$9:E98,$A$9:A98,"８％対象計")-SUMIFS($E$9:E98,$A$9:A98,"８％(軽減)消費税計")-SUMIFS($E$9:E98,$A$9:A98,"８％(軽減)対象計"),IF(A99="８％(軽減)消費税計",ROUND(SUMIFS($E$9:E98,$A$9:A98,"８％(軽減)対象計")/COUNTIF($A$9:A98,"８％(軽減)対象計")*0.08,0)+P99,IF(A99="８％消費税計",ROUND(SUMIFS($E$9:E98,$A$9:A98,"８％対象計")/COUNTIF($A$9:A98,"８％対象計")*0.08,0)+P99,IF(AND(A99="値引き",C99="",D99=""),0+P99,IF(C99="","",IF(D99="","",ROUND(C99*D99,0)+P99)))))))))),"")</f>
        <v/>
      </c>
      <c r="F99" s="235"/>
      <c r="G99" s="236" t="str">
        <f ca="1">IFERROR(IF($A99="非課税・不課税取引計",SUMIFS(G$9:G98,$N$9:$N98,"非・不")+$Q99,IF(A99="８％(軽減)対象計",SUMIFS($G$9:G98,$N$9:N98,"※")+Q99,IF(AND(A99="小計",COUNTIF($A$9:A98,"小計")&lt;1),SUM($G$9:G98)+Q99,IF(AND(A99="小計",COUNTIF($A$9:A98,"小計")&gt;=1),SUM(OFFSET($G$8,LARGE($V$9:V98,1)+1,0,LARGE($V$9:V99,1)-LARGE($V$9:V98,1)-1,1))+Q99,IF($A99="８％対象計",SUMIFS(G$9:G98,$N$9:$N98,"")+$Q99-SUMIFS(G$9:G98,$A$9:$A98,"非課税・不課税取引計")-SUMIFS(G$9:G98,$A$9:$A98,"小計")-SUMIFS(G$9:G98,$A$9:$A98,"８％消費税計")-SUMIFS(G$9:G98,$A$9:$A98,"８％対象計")-SUMIFS($G$9:G98,$A$9:A98,"８％(軽減)消費税計")-SUMIFS($G$9:G98,$A$9:A98,"８％(軽減)対象計"),IF(A99="８％(軽減)消費税計",ROUND(SUMIFS($G$9:G98,$A$9:A98,"８％(軽減)対象計")/COUNTIF($A$9:A98,"８％(軽減)対象計")*0.08,0)+Q99,IF($A99="８％消費税計",ROUND(SUMIFS(G$9:G98,$A$9:$A98,"８％対象計")/COUNTIF($A$9:$A98,"８％対象計")*0.08,0)+$Q99,IF(A99="値引き",T99,IF($C99="","",IF($D99="","",ROUND(F99*$D99,0)+$Q99)))))))))),"")</f>
        <v/>
      </c>
      <c r="H99" s="237" t="str">
        <f t="shared" si="4"/>
        <v/>
      </c>
      <c r="I99" s="235"/>
      <c r="J99" s="238" t="str">
        <f ca="1">IFERROR(IF($A99="非課税・不課税取引計",SUMIFS(J$9:J98,$N$9:$N98,"非・不")+$R99,IF(A99="８％(軽減)対象計",SUMIFS($J$9:J98,$N$9:N98,"※")+R99,IF(AND(A99="小計",COUNTIF($A$9:A98,"小計")&lt;1),SUM($J$9:J98)+R99,IF(AND(A99="小計",COUNTIF($A$9:A98,"小計")&gt;=1),SUM(OFFSET($J$8,LARGE($V$9:V98,1)+1,0,LARGE($V$9:V99,1)-LARGE($V$9:V98,1)-1,1))+R99,IF($A99="８％対象計",SUMIFS(J$9:J98,$N$9:$N98,"")+$R99-SUMIFS(J$9:J98,$A$9:$A98,"非課税・不課税取引計")-SUMIFS(J$9:J98,$A$9:$A98,"小計")-SUMIFS(J$9:J98,$A$9:$A98,"８％消費税計")-SUMIFS(J$9:J98,$A$9:$A98,"８％対象計")-SUMIFS($J$9:J98,$A$9:A98,"８％(軽減)消費税計")-SUMIFS($J$9:J98,$A$9:A98,"８％(軽減)対象計"),IF(A99="８％(軽減)消費税計",ROUND(SUMIFS($J$9:J98,$A$9:A98,"８％(軽減)対象計")/COUNTIF($A$9:A98,"８％(軽減)対象計")*0.08,0)+R99,IF($A99="８％消費税計",ROUND(SUMIFS(J$9:J98,$A$9:$A98,"８％対象計")/COUNTIF($A$9:$A98,"８％対象計")*0.08,0)+$R99,IF(A99="値引き",U99,IF($C99="","",IF($D99="","",ROUND(I99*$D99,0)+$R99)))))))))),"")</f>
        <v/>
      </c>
      <c r="K99" s="239" t="str">
        <f t="shared" si="5"/>
        <v/>
      </c>
      <c r="L99" s="240" t="str">
        <f t="shared" si="6"/>
        <v/>
      </c>
      <c r="M99" s="234" t="str">
        <f ca="1">IFERROR(IF($A99="非課税・不課税取引計",SUMIFS(M$9:M98,$N$9:$N98,"非・不")+$S99,IF(A99="８％(軽減)対象計",SUMIFS($M$9:M98,$N$9:N98,"※")+S99,IF(AND(A99="小計",COUNTIF($A$9:A98,"小計")&lt;1),SUM($M$9:M98)+S99,IF(AND(A99="小計",COUNTIF($A$9:A98,"小計")&gt;=1),SUM(OFFSET($M$8,LARGE($V$9:V98,1)+1,0,LARGE($V$9:V99,1)-LARGE($V$9:V98,1)-1,1))+S99,IF($A99="８％対象計",SUMIFS(M$9:M98,$N$9:$N98,"")+$S99-SUMIFS(M$9:M98,$A$9:$A98,"非課税・不課税取引計")-SUMIFS(M$9:M98,$A$9:$A98,"小計")-SUMIFS(M$9:M98,$A$9:$A98,"８％消費税計")-SUMIFS(M$9:M98,$A$9:$A98,"８％対象計")-SUMIFS($M$9:M98,$A$9:A98,"８％(軽減)消費税計")-SUMIFS($M$9:M98,$A$9:A98,"８％(軽減)対象計"),IF(A99="８％(軽減)消費税計",ROUND(SUMIFS($M$9:M98,$A$9:A98,"８％(軽減)対象計")/COUNTIF($A$9:A98,"８％(軽減)対象計")*0.08,0)+S99,IF($A99="８％消費税計",ROUND(SUMIFS(M$9:M98,$A$9:$A98,"８％対象計")/COUNTIF($A$9:$A98,"８％対象計")*0.08,0)+$S99,IF(A99="値引き",E99-G99-J99+S99,IF($C99="","",IF($D99="","",E99-G99-J99+$S99)))))))))),"")</f>
        <v/>
      </c>
      <c r="N99" s="241"/>
      <c r="O99" s="242"/>
      <c r="P99" s="308"/>
      <c r="Q99" s="249"/>
      <c r="R99" s="249"/>
      <c r="S99" s="250"/>
      <c r="T99" s="264"/>
      <c r="U99" s="265"/>
      <c r="V99" s="214" t="str">
        <f t="shared" si="7"/>
        <v/>
      </c>
    </row>
    <row r="100" spans="1:22" ht="19.899999999999999" customHeight="1">
      <c r="A100" s="230"/>
      <c r="B100" s="231"/>
      <c r="C100" s="232"/>
      <c r="D100" s="233"/>
      <c r="E100" s="234" t="str">
        <f ca="1">IFERROR(IF(A100="非課税・不課税取引計",SUMIFS($E$9:E99,$N$9:N99,"非・不")+P100,IF(A100="８％(軽減)対象計",SUMIFS($E$9:E99,$N$9:N99,"※")+P100,IF(AND(A100="小計",COUNTIF($A$9:A99,"小計")&lt;1),SUM($E$9:E99)+P100,IF(AND(A100="小計",COUNTIF($A$9:A99,"小計")&gt;=1),SUM(OFFSET($E$8,LARGE($V$9:V99,1)+1,0,LARGE($V$9:V100,1)-LARGE($V$9:V99,1)-1,1))+P100,IF(A100="８％対象計",SUMIFS($E$9:E99,$N$9:N99,"")+P100-SUMIFS($E$9:E99,$A$9:A99,"非課税・不課税取引計")-SUMIFS($E$9:E99,$A$9:A99,"小計")-SUMIFS($E$9:E99,$A$9:A99,"８％消費税計")-SUMIFS($E$9:E99,$A$9:A99,"８％対象計")-SUMIFS($E$9:E99,$A$9:A99,"８％(軽減)消費税計")-SUMIFS($E$9:E99,$A$9:A99,"８％(軽減)対象計"),IF(A100="８％(軽減)消費税計",ROUND(SUMIFS($E$9:E99,$A$9:A99,"８％(軽減)対象計")/COUNTIF($A$9:A99,"８％(軽減)対象計")*0.08,0)+P100,IF(A100="８％消費税計",ROUND(SUMIFS($E$9:E99,$A$9:A99,"８％対象計")/COUNTIF($A$9:A99,"８％対象計")*0.08,0)+P100,IF(AND(A100="値引き",C100="",D100=""),0+P100,IF(C100="","",IF(D100="","",ROUND(C100*D100,0)+P100)))))))))),"")</f>
        <v/>
      </c>
      <c r="F100" s="235"/>
      <c r="G100" s="236" t="str">
        <f ca="1">IFERROR(IF($A100="非課税・不課税取引計",SUMIFS(G$9:G99,$N$9:$N99,"非・不")+$Q100,IF(A100="８％(軽減)対象計",SUMIFS($G$9:G99,$N$9:N99,"※")+Q100,IF(AND(A100="小計",COUNTIF($A$9:A99,"小計")&lt;1),SUM($G$9:G99)+Q100,IF(AND(A100="小計",COUNTIF($A$9:A99,"小計")&gt;=1),SUM(OFFSET($G$8,LARGE($V$9:V99,1)+1,0,LARGE($V$9:V100,1)-LARGE($V$9:V99,1)-1,1))+Q100,IF($A100="８％対象計",SUMIFS(G$9:G99,$N$9:$N99,"")+$Q100-SUMIFS(G$9:G99,$A$9:$A99,"非課税・不課税取引計")-SUMIFS(G$9:G99,$A$9:$A99,"小計")-SUMIFS(G$9:G99,$A$9:$A99,"８％消費税計")-SUMIFS(G$9:G99,$A$9:$A99,"８％対象計")-SUMIFS($G$9:G99,$A$9:A99,"８％(軽減)消費税計")-SUMIFS($G$9:G99,$A$9:A99,"８％(軽減)対象計"),IF(A100="８％(軽減)消費税計",ROUND(SUMIFS($G$9:G99,$A$9:A99,"８％(軽減)対象計")/COUNTIF($A$9:A99,"８％(軽減)対象計")*0.08,0)+Q100,IF($A100="８％消費税計",ROUND(SUMIFS(G$9:G99,$A$9:$A99,"８％対象計")/COUNTIF($A$9:$A99,"８％対象計")*0.08,0)+$Q100,IF(A100="値引き",T100,IF($C100="","",IF($D100="","",ROUND(F100*$D100,0)+$Q100)))))))))),"")</f>
        <v/>
      </c>
      <c r="H100" s="237" t="str">
        <f t="shared" si="4"/>
        <v/>
      </c>
      <c r="I100" s="235"/>
      <c r="J100" s="238" t="str">
        <f ca="1">IFERROR(IF($A100="非課税・不課税取引計",SUMIFS(J$9:J99,$N$9:$N99,"非・不")+$R100,IF(A100="８％(軽減)対象計",SUMIFS($J$9:J99,$N$9:N99,"※")+R100,IF(AND(A100="小計",COUNTIF($A$9:A99,"小計")&lt;1),SUM($J$9:J99)+R100,IF(AND(A100="小計",COUNTIF($A$9:A99,"小計")&gt;=1),SUM(OFFSET($J$8,LARGE($V$9:V99,1)+1,0,LARGE($V$9:V100,1)-LARGE($V$9:V99,1)-1,1))+R100,IF($A100="８％対象計",SUMIFS(J$9:J99,$N$9:$N99,"")+$R100-SUMIFS(J$9:J99,$A$9:$A99,"非課税・不課税取引計")-SUMIFS(J$9:J99,$A$9:$A99,"小計")-SUMIFS(J$9:J99,$A$9:$A99,"８％消費税計")-SUMIFS(J$9:J99,$A$9:$A99,"８％対象計")-SUMIFS($J$9:J99,$A$9:A99,"８％(軽減)消費税計")-SUMIFS($J$9:J99,$A$9:A99,"８％(軽減)対象計"),IF(A100="８％(軽減)消費税計",ROUND(SUMIFS($J$9:J99,$A$9:A99,"８％(軽減)対象計")/COUNTIF($A$9:A99,"８％(軽減)対象計")*0.08,0)+R100,IF($A100="８％消費税計",ROUND(SUMIFS(J$9:J99,$A$9:$A99,"８％対象計")/COUNTIF($A$9:$A99,"８％対象計")*0.08,0)+$R100,IF(A100="値引き",U100,IF($C100="","",IF($D100="","",ROUND(I100*$D100,0)+$R100)))))))))),"")</f>
        <v/>
      </c>
      <c r="K100" s="239" t="str">
        <f t="shared" si="5"/>
        <v/>
      </c>
      <c r="L100" s="240" t="str">
        <f t="shared" si="6"/>
        <v/>
      </c>
      <c r="M100" s="234" t="str">
        <f ca="1">IFERROR(IF($A100="非課税・不課税取引計",SUMIFS(M$9:M99,$N$9:$N99,"非・不")+$S100,IF(A100="８％(軽減)対象計",SUMIFS($M$9:M99,$N$9:N99,"※")+S100,IF(AND(A100="小計",COUNTIF($A$9:A99,"小計")&lt;1),SUM($M$9:M99)+S100,IF(AND(A100="小計",COUNTIF($A$9:A99,"小計")&gt;=1),SUM(OFFSET($M$8,LARGE($V$9:V99,1)+1,0,LARGE($V$9:V100,1)-LARGE($V$9:V99,1)-1,1))+S100,IF($A100="８％対象計",SUMIFS(M$9:M99,$N$9:$N99,"")+$S100-SUMIFS(M$9:M99,$A$9:$A99,"非課税・不課税取引計")-SUMIFS(M$9:M99,$A$9:$A99,"小計")-SUMIFS(M$9:M99,$A$9:$A99,"８％消費税計")-SUMIFS(M$9:M99,$A$9:$A99,"８％対象計")-SUMIFS($M$9:M99,$A$9:A99,"８％(軽減)消費税計")-SUMIFS($M$9:M99,$A$9:A99,"８％(軽減)対象計"),IF(A100="８％(軽減)消費税計",ROUND(SUMIFS($M$9:M99,$A$9:A99,"８％(軽減)対象計")/COUNTIF($A$9:A99,"８％(軽減)対象計")*0.08,0)+S100,IF($A100="８％消費税計",ROUND(SUMIFS(M$9:M99,$A$9:$A99,"８％対象計")/COUNTIF($A$9:$A99,"８％対象計")*0.08,0)+$S100,IF(A100="値引き",E100-G100-J100+S100,IF($C100="","",IF($D100="","",E100-G100-J100+$S100)))))))))),"")</f>
        <v/>
      </c>
      <c r="N100" s="241"/>
      <c r="O100" s="242"/>
      <c r="P100" s="308"/>
      <c r="Q100" s="249"/>
      <c r="R100" s="249"/>
      <c r="S100" s="250"/>
      <c r="T100" s="264"/>
      <c r="U100" s="265"/>
      <c r="V100" s="214" t="str">
        <f t="shared" si="7"/>
        <v/>
      </c>
    </row>
    <row r="101" spans="1:22" ht="19.899999999999999" customHeight="1">
      <c r="A101" s="230"/>
      <c r="B101" s="231"/>
      <c r="C101" s="232"/>
      <c r="D101" s="233"/>
      <c r="E101" s="234" t="str">
        <f ca="1">IFERROR(IF(A101="非課税・不課税取引計",SUMIFS($E$9:E100,$N$9:N100,"非・不")+P101,IF(A101="８％(軽減)対象計",SUMIFS($E$9:E100,$N$9:N100,"※")+P101,IF(AND(A101="小計",COUNTIF($A$9:A100,"小計")&lt;1),SUM($E$9:E100)+P101,IF(AND(A101="小計",COUNTIF($A$9:A100,"小計")&gt;=1),SUM(OFFSET($E$8,LARGE($V$9:V100,1)+1,0,LARGE($V$9:V101,1)-LARGE($V$9:V100,1)-1,1))+P101,IF(A101="８％対象計",SUMIFS($E$9:E100,$N$9:N100,"")+P101-SUMIFS($E$9:E100,$A$9:A100,"非課税・不課税取引計")-SUMIFS($E$9:E100,$A$9:A100,"小計")-SUMIFS($E$9:E100,$A$9:A100,"８％消費税計")-SUMIFS($E$9:E100,$A$9:A100,"８％対象計")-SUMIFS($E$9:E100,$A$9:A100,"８％(軽減)消費税計")-SUMIFS($E$9:E100,$A$9:A100,"８％(軽減)対象計"),IF(A101="８％(軽減)消費税計",ROUND(SUMIFS($E$9:E100,$A$9:A100,"８％(軽減)対象計")/COUNTIF($A$9:A100,"８％(軽減)対象計")*0.08,0)+P101,IF(A101="８％消費税計",ROUND(SUMIFS($E$9:E100,$A$9:A100,"８％対象計")/COUNTIF($A$9:A100,"８％対象計")*0.08,0)+P101,IF(AND(A101="値引き",C101="",D101=""),0+P101,IF(C101="","",IF(D101="","",ROUND(C101*D101,0)+P101)))))))))),"")</f>
        <v/>
      </c>
      <c r="F101" s="235"/>
      <c r="G101" s="236" t="str">
        <f ca="1">IFERROR(IF($A101="非課税・不課税取引計",SUMIFS(G$9:G100,$N$9:$N100,"非・不")+$Q101,IF(A101="８％(軽減)対象計",SUMIFS($G$9:G100,$N$9:N100,"※")+Q101,IF(AND(A101="小計",COUNTIF($A$9:A100,"小計")&lt;1),SUM($G$9:G100)+Q101,IF(AND(A101="小計",COUNTIF($A$9:A100,"小計")&gt;=1),SUM(OFFSET($G$8,LARGE($V$9:V100,1)+1,0,LARGE($V$9:V101,1)-LARGE($V$9:V100,1)-1,1))+Q101,IF($A101="８％対象計",SUMIFS(G$9:G100,$N$9:$N100,"")+$Q101-SUMIFS(G$9:G100,$A$9:$A100,"非課税・不課税取引計")-SUMIFS(G$9:G100,$A$9:$A100,"小計")-SUMIFS(G$9:G100,$A$9:$A100,"８％消費税計")-SUMIFS(G$9:G100,$A$9:$A100,"８％対象計")-SUMIFS($G$9:G100,$A$9:A100,"８％(軽減)消費税計")-SUMIFS($G$9:G100,$A$9:A100,"８％(軽減)対象計"),IF(A101="８％(軽減)消費税計",ROUND(SUMIFS($G$9:G100,$A$9:A100,"８％(軽減)対象計")/COUNTIF($A$9:A100,"８％(軽減)対象計")*0.08,0)+Q101,IF($A101="８％消費税計",ROUND(SUMIFS(G$9:G100,$A$9:$A100,"８％対象計")/COUNTIF($A$9:$A100,"８％対象計")*0.08,0)+$Q101,IF(A101="値引き",T101,IF($C101="","",IF($D101="","",ROUND(F101*$D101,0)+$Q101)))))))))),"")</f>
        <v/>
      </c>
      <c r="H101" s="237" t="str">
        <f t="shared" si="4"/>
        <v/>
      </c>
      <c r="I101" s="235"/>
      <c r="J101" s="238" t="str">
        <f ca="1">IFERROR(IF($A101="非課税・不課税取引計",SUMIFS(J$9:J100,$N$9:$N100,"非・不")+$R101,IF(A101="８％(軽減)対象計",SUMIFS($J$9:J100,$N$9:N100,"※")+R101,IF(AND(A101="小計",COUNTIF($A$9:A100,"小計")&lt;1),SUM($J$9:J100)+R101,IF(AND(A101="小計",COUNTIF($A$9:A100,"小計")&gt;=1),SUM(OFFSET($J$8,LARGE($V$9:V100,1)+1,0,LARGE($V$9:V101,1)-LARGE($V$9:V100,1)-1,1))+R101,IF($A101="８％対象計",SUMIFS(J$9:J100,$N$9:$N100,"")+$R101-SUMIFS(J$9:J100,$A$9:$A100,"非課税・不課税取引計")-SUMIFS(J$9:J100,$A$9:$A100,"小計")-SUMIFS(J$9:J100,$A$9:$A100,"８％消費税計")-SUMIFS(J$9:J100,$A$9:$A100,"８％対象計")-SUMIFS($J$9:J100,$A$9:A100,"８％(軽減)消費税計")-SUMIFS($J$9:J100,$A$9:A100,"８％(軽減)対象計"),IF(A101="８％(軽減)消費税計",ROUND(SUMIFS($J$9:J100,$A$9:A100,"８％(軽減)対象計")/COUNTIF($A$9:A100,"８％(軽減)対象計")*0.08,0)+R101,IF($A101="８％消費税計",ROUND(SUMIFS(J$9:J100,$A$9:$A100,"８％対象計")/COUNTIF($A$9:$A100,"８％対象計")*0.08,0)+$R101,IF(A101="値引き",U101,IF($C101="","",IF($D101="","",ROUND(I101*$D101,0)+$R101)))))))))),"")</f>
        <v/>
      </c>
      <c r="K101" s="239" t="str">
        <f t="shared" si="5"/>
        <v/>
      </c>
      <c r="L101" s="240" t="str">
        <f t="shared" si="6"/>
        <v/>
      </c>
      <c r="M101" s="234" t="str">
        <f ca="1">IFERROR(IF($A101="非課税・不課税取引計",SUMIFS(M$9:M100,$N$9:$N100,"非・不")+$S101,IF(A101="８％(軽減)対象計",SUMIFS($M$9:M100,$N$9:N100,"※")+S101,IF(AND(A101="小計",COUNTIF($A$9:A100,"小計")&lt;1),SUM($M$9:M100)+S101,IF(AND(A101="小計",COUNTIF($A$9:A100,"小計")&gt;=1),SUM(OFFSET($M$8,LARGE($V$9:V100,1)+1,0,LARGE($V$9:V101,1)-LARGE($V$9:V100,1)-1,1))+S101,IF($A101="８％対象計",SUMIFS(M$9:M100,$N$9:$N100,"")+$S101-SUMIFS(M$9:M100,$A$9:$A100,"非課税・不課税取引計")-SUMIFS(M$9:M100,$A$9:$A100,"小計")-SUMIFS(M$9:M100,$A$9:$A100,"８％消費税計")-SUMIFS(M$9:M100,$A$9:$A100,"８％対象計")-SUMIFS($M$9:M100,$A$9:A100,"８％(軽減)消費税計")-SUMIFS($M$9:M100,$A$9:A100,"８％(軽減)対象計"),IF(A101="８％(軽減)消費税計",ROUND(SUMIFS($M$9:M100,$A$9:A100,"８％(軽減)対象計")/COUNTIF($A$9:A100,"８％(軽減)対象計")*0.08,0)+S101,IF($A101="８％消費税計",ROUND(SUMIFS(M$9:M100,$A$9:$A100,"８％対象計")/COUNTIF($A$9:$A100,"８％対象計")*0.08,0)+$S101,IF(A101="値引き",E101-G101-J101+S101,IF($C101="","",IF($D101="","",E101-G101-J101+$S101)))))))))),"")</f>
        <v/>
      </c>
      <c r="N101" s="241"/>
      <c r="O101" s="242"/>
      <c r="P101" s="308"/>
      <c r="Q101" s="249"/>
      <c r="R101" s="249"/>
      <c r="S101" s="250"/>
      <c r="T101" s="264"/>
      <c r="U101" s="265"/>
      <c r="V101" s="214" t="str">
        <f t="shared" si="7"/>
        <v/>
      </c>
    </row>
    <row r="102" spans="1:22" ht="19.899999999999999" customHeight="1">
      <c r="A102" s="230"/>
      <c r="B102" s="231"/>
      <c r="C102" s="232"/>
      <c r="D102" s="233"/>
      <c r="E102" s="234" t="str">
        <f ca="1">IFERROR(IF(A102="非課税・不課税取引計",SUMIFS($E$9:E101,$N$9:N101,"非・不")+P102,IF(A102="８％(軽減)対象計",SUMIFS($E$9:E101,$N$9:N101,"※")+P102,IF(AND(A102="小計",COUNTIF($A$9:A101,"小計")&lt;1),SUM($E$9:E101)+P102,IF(AND(A102="小計",COUNTIF($A$9:A101,"小計")&gt;=1),SUM(OFFSET($E$8,LARGE($V$9:V101,1)+1,0,LARGE($V$9:V102,1)-LARGE($V$9:V101,1)-1,1))+P102,IF(A102="８％対象計",SUMIFS($E$9:E101,$N$9:N101,"")+P102-SUMIFS($E$9:E101,$A$9:A101,"非課税・不課税取引計")-SUMIFS($E$9:E101,$A$9:A101,"小計")-SUMIFS($E$9:E101,$A$9:A101,"８％消費税計")-SUMIFS($E$9:E101,$A$9:A101,"８％対象計")-SUMIFS($E$9:E101,$A$9:A101,"８％(軽減)消費税計")-SUMIFS($E$9:E101,$A$9:A101,"８％(軽減)対象計"),IF(A102="８％(軽減)消費税計",ROUND(SUMIFS($E$9:E101,$A$9:A101,"８％(軽減)対象計")/COUNTIF($A$9:A101,"８％(軽減)対象計")*0.08,0)+P102,IF(A102="８％消費税計",ROUND(SUMIFS($E$9:E101,$A$9:A101,"８％対象計")/COUNTIF($A$9:A101,"８％対象計")*0.08,0)+P102,IF(AND(A102="値引き",C102="",D102=""),0+P102,IF(C102="","",IF(D102="","",ROUND(C102*D102,0)+P102)))))))))),"")</f>
        <v/>
      </c>
      <c r="F102" s="235"/>
      <c r="G102" s="236" t="str">
        <f ca="1">IFERROR(IF($A102="非課税・不課税取引計",SUMIFS(G$9:G101,$N$9:$N101,"非・不")+$Q102,IF(A102="８％(軽減)対象計",SUMIFS($G$9:G101,$N$9:N101,"※")+Q102,IF(AND(A102="小計",COUNTIF($A$9:A101,"小計")&lt;1),SUM($G$9:G101)+Q102,IF(AND(A102="小計",COUNTIF($A$9:A101,"小計")&gt;=1),SUM(OFFSET($G$8,LARGE($V$9:V101,1)+1,0,LARGE($V$9:V102,1)-LARGE($V$9:V101,1)-1,1))+Q102,IF($A102="８％対象計",SUMIFS(G$9:G101,$N$9:$N101,"")+$Q102-SUMIFS(G$9:G101,$A$9:$A101,"非課税・不課税取引計")-SUMIFS(G$9:G101,$A$9:$A101,"小計")-SUMIFS(G$9:G101,$A$9:$A101,"８％消費税計")-SUMIFS(G$9:G101,$A$9:$A101,"８％対象計")-SUMIFS($G$9:G101,$A$9:A101,"８％(軽減)消費税計")-SUMIFS($G$9:G101,$A$9:A101,"８％(軽減)対象計"),IF(A102="８％(軽減)消費税計",ROUND(SUMIFS($G$9:G101,$A$9:A101,"８％(軽減)対象計")/COUNTIF($A$9:A101,"８％(軽減)対象計")*0.08,0)+Q102,IF($A102="８％消費税計",ROUND(SUMIFS(G$9:G101,$A$9:$A101,"８％対象計")/COUNTIF($A$9:$A101,"８％対象計")*0.08,0)+$Q102,IF(A102="値引き",T102,IF($C102="","",IF($D102="","",ROUND(F102*$D102,0)+$Q102)))))))))),"")</f>
        <v/>
      </c>
      <c r="H102" s="237" t="str">
        <f t="shared" si="4"/>
        <v/>
      </c>
      <c r="I102" s="235"/>
      <c r="J102" s="238" t="str">
        <f ca="1">IFERROR(IF($A102="非課税・不課税取引計",SUMIFS(J$9:J101,$N$9:$N101,"非・不")+$R102,IF(A102="８％(軽減)対象計",SUMIFS($J$9:J101,$N$9:N101,"※")+R102,IF(AND(A102="小計",COUNTIF($A$9:A101,"小計")&lt;1),SUM($J$9:J101)+R102,IF(AND(A102="小計",COUNTIF($A$9:A101,"小計")&gt;=1),SUM(OFFSET($J$8,LARGE($V$9:V101,1)+1,0,LARGE($V$9:V102,1)-LARGE($V$9:V101,1)-1,1))+R102,IF($A102="８％対象計",SUMIFS(J$9:J101,$N$9:$N101,"")+$R102-SUMIFS(J$9:J101,$A$9:$A101,"非課税・不課税取引計")-SUMIFS(J$9:J101,$A$9:$A101,"小計")-SUMIFS(J$9:J101,$A$9:$A101,"８％消費税計")-SUMIFS(J$9:J101,$A$9:$A101,"８％対象計")-SUMIFS($J$9:J101,$A$9:A101,"８％(軽減)消費税計")-SUMIFS($J$9:J101,$A$9:A101,"８％(軽減)対象計"),IF(A102="８％(軽減)消費税計",ROUND(SUMIFS($J$9:J101,$A$9:A101,"８％(軽減)対象計")/COUNTIF($A$9:A101,"８％(軽減)対象計")*0.08,0)+R102,IF($A102="８％消費税計",ROUND(SUMIFS(J$9:J101,$A$9:$A101,"８％対象計")/COUNTIF($A$9:$A101,"８％対象計")*0.08,0)+$R102,IF(A102="値引き",U102,IF($C102="","",IF($D102="","",ROUND(I102*$D102,0)+$R102)))))))))),"")</f>
        <v/>
      </c>
      <c r="K102" s="239" t="str">
        <f t="shared" si="5"/>
        <v/>
      </c>
      <c r="L102" s="240" t="str">
        <f t="shared" si="6"/>
        <v/>
      </c>
      <c r="M102" s="234" t="str">
        <f ca="1">IFERROR(IF($A102="非課税・不課税取引計",SUMIFS(M$9:M101,$N$9:$N101,"非・不")+$S102,IF(A102="８％(軽減)対象計",SUMIFS($M$9:M101,$N$9:N101,"※")+S102,IF(AND(A102="小計",COUNTIF($A$9:A101,"小計")&lt;1),SUM($M$9:M101)+S102,IF(AND(A102="小計",COUNTIF($A$9:A101,"小計")&gt;=1),SUM(OFFSET($M$8,LARGE($V$9:V101,1)+1,0,LARGE($V$9:V102,1)-LARGE($V$9:V101,1)-1,1))+S102,IF($A102="８％対象計",SUMIFS(M$9:M101,$N$9:$N101,"")+$S102-SUMIFS(M$9:M101,$A$9:$A101,"非課税・不課税取引計")-SUMIFS(M$9:M101,$A$9:$A101,"小計")-SUMIFS(M$9:M101,$A$9:$A101,"８％消費税計")-SUMIFS(M$9:M101,$A$9:$A101,"８％対象計")-SUMIFS($M$9:M101,$A$9:A101,"８％(軽減)消費税計")-SUMIFS($M$9:M101,$A$9:A101,"８％(軽減)対象計"),IF(A102="８％(軽減)消費税計",ROUND(SUMIFS($M$9:M101,$A$9:A101,"８％(軽減)対象計")/COUNTIF($A$9:A101,"８％(軽減)対象計")*0.08,0)+S102,IF($A102="８％消費税計",ROUND(SUMIFS(M$9:M101,$A$9:$A101,"８％対象計")/COUNTIF($A$9:$A101,"８％対象計")*0.08,0)+$S102,IF(A102="値引き",E102-G102-J102+S102,IF($C102="","",IF($D102="","",E102-G102-J102+$S102)))))))))),"")</f>
        <v/>
      </c>
      <c r="N102" s="241"/>
      <c r="O102" s="242"/>
      <c r="P102" s="308"/>
      <c r="Q102" s="249"/>
      <c r="R102" s="249"/>
      <c r="S102" s="250"/>
      <c r="T102" s="264"/>
      <c r="U102" s="265"/>
      <c r="V102" s="214" t="str">
        <f t="shared" si="7"/>
        <v/>
      </c>
    </row>
    <row r="103" spans="1:22" ht="19.899999999999999" customHeight="1">
      <c r="A103" s="230"/>
      <c r="B103" s="231"/>
      <c r="C103" s="232"/>
      <c r="D103" s="233"/>
      <c r="E103" s="234" t="str">
        <f ca="1">IFERROR(IF(A103="非課税・不課税取引計",SUMIFS($E$9:E102,$N$9:N102,"非・不")+P103,IF(A103="８％(軽減)対象計",SUMIFS($E$9:E102,$N$9:N102,"※")+P103,IF(AND(A103="小計",COUNTIF($A$9:A102,"小計")&lt;1),SUM($E$9:E102)+P103,IF(AND(A103="小計",COUNTIF($A$9:A102,"小計")&gt;=1),SUM(OFFSET($E$8,LARGE($V$9:V102,1)+1,0,LARGE($V$9:V103,1)-LARGE($V$9:V102,1)-1,1))+P103,IF(A103="８％対象計",SUMIFS($E$9:E102,$N$9:N102,"")+P103-SUMIFS($E$9:E102,$A$9:A102,"非課税・不課税取引計")-SUMIFS($E$9:E102,$A$9:A102,"小計")-SUMIFS($E$9:E102,$A$9:A102,"８％消費税計")-SUMIFS($E$9:E102,$A$9:A102,"８％対象計")-SUMIFS($E$9:E102,$A$9:A102,"８％(軽減)消費税計")-SUMIFS($E$9:E102,$A$9:A102,"８％(軽減)対象計"),IF(A103="８％(軽減)消費税計",ROUND(SUMIFS($E$9:E102,$A$9:A102,"８％(軽減)対象計")/COUNTIF($A$9:A102,"８％(軽減)対象計")*0.08,0)+P103,IF(A103="８％消費税計",ROUND(SUMIFS($E$9:E102,$A$9:A102,"８％対象計")/COUNTIF($A$9:A102,"８％対象計")*0.08,0)+P103,IF(AND(A103="値引き",C103="",D103=""),0+P103,IF(C103="","",IF(D103="","",ROUND(C103*D103,0)+P103)))))))))),"")</f>
        <v/>
      </c>
      <c r="F103" s="235"/>
      <c r="G103" s="236" t="str">
        <f ca="1">IFERROR(IF($A103="非課税・不課税取引計",SUMIFS(G$9:G102,$N$9:$N102,"非・不")+$Q103,IF(A103="８％(軽減)対象計",SUMIFS($G$9:G102,$N$9:N102,"※")+Q103,IF(AND(A103="小計",COUNTIF($A$9:A102,"小計")&lt;1),SUM($G$9:G102)+Q103,IF(AND(A103="小計",COUNTIF($A$9:A102,"小計")&gt;=1),SUM(OFFSET($G$8,LARGE($V$9:V102,1)+1,0,LARGE($V$9:V103,1)-LARGE($V$9:V102,1)-1,1))+Q103,IF($A103="８％対象計",SUMIFS(G$9:G102,$N$9:$N102,"")+$Q103-SUMIFS(G$9:G102,$A$9:$A102,"非課税・不課税取引計")-SUMIFS(G$9:G102,$A$9:$A102,"小計")-SUMIFS(G$9:G102,$A$9:$A102,"８％消費税計")-SUMIFS(G$9:G102,$A$9:$A102,"８％対象計")-SUMIFS($G$9:G102,$A$9:A102,"８％(軽減)消費税計")-SUMIFS($G$9:G102,$A$9:A102,"８％(軽減)対象計"),IF(A103="８％(軽減)消費税計",ROUND(SUMIFS($G$9:G102,$A$9:A102,"８％(軽減)対象計")/COUNTIF($A$9:A102,"８％(軽減)対象計")*0.08,0)+Q103,IF($A103="８％消費税計",ROUND(SUMIFS(G$9:G102,$A$9:$A102,"８％対象計")/COUNTIF($A$9:$A102,"８％対象計")*0.08,0)+$Q103,IF(A103="値引き",T103,IF($C103="","",IF($D103="","",ROUND(F103*$D103,0)+$Q103)))))))))),"")</f>
        <v/>
      </c>
      <c r="H103" s="237" t="str">
        <f t="shared" si="4"/>
        <v/>
      </c>
      <c r="I103" s="235"/>
      <c r="J103" s="238" t="str">
        <f ca="1">IFERROR(IF($A103="非課税・不課税取引計",SUMIFS(J$9:J102,$N$9:$N102,"非・不")+$R103,IF(A103="８％(軽減)対象計",SUMIFS($J$9:J102,$N$9:N102,"※")+R103,IF(AND(A103="小計",COUNTIF($A$9:A102,"小計")&lt;1),SUM($J$9:J102)+R103,IF(AND(A103="小計",COUNTIF($A$9:A102,"小計")&gt;=1),SUM(OFFSET($J$8,LARGE($V$9:V102,1)+1,0,LARGE($V$9:V103,1)-LARGE($V$9:V102,1)-1,1))+R103,IF($A103="８％対象計",SUMIFS(J$9:J102,$N$9:$N102,"")+$R103-SUMIFS(J$9:J102,$A$9:$A102,"非課税・不課税取引計")-SUMIFS(J$9:J102,$A$9:$A102,"小計")-SUMIFS(J$9:J102,$A$9:$A102,"８％消費税計")-SUMIFS(J$9:J102,$A$9:$A102,"８％対象計")-SUMIFS($J$9:J102,$A$9:A102,"８％(軽減)消費税計")-SUMIFS($J$9:J102,$A$9:A102,"８％(軽減)対象計"),IF(A103="８％(軽減)消費税計",ROUND(SUMIFS($J$9:J102,$A$9:A102,"８％(軽減)対象計")/COUNTIF($A$9:A102,"８％(軽減)対象計")*0.08,0)+R103,IF($A103="８％消費税計",ROUND(SUMIFS(J$9:J102,$A$9:$A102,"８％対象計")/COUNTIF($A$9:$A102,"８％対象計")*0.08,0)+$R103,IF(A103="値引き",U103,IF($C103="","",IF($D103="","",ROUND(I103*$D103,0)+$R103)))))))))),"")</f>
        <v/>
      </c>
      <c r="K103" s="239" t="str">
        <f t="shared" si="5"/>
        <v/>
      </c>
      <c r="L103" s="240" t="str">
        <f t="shared" si="6"/>
        <v/>
      </c>
      <c r="M103" s="234" t="str">
        <f ca="1">IFERROR(IF($A103="非課税・不課税取引計",SUMIFS(M$9:M102,$N$9:$N102,"非・不")+$S103,IF(A103="８％(軽減)対象計",SUMIFS($M$9:M102,$N$9:N102,"※")+S103,IF(AND(A103="小計",COUNTIF($A$9:A102,"小計")&lt;1),SUM($M$9:M102)+S103,IF(AND(A103="小計",COUNTIF($A$9:A102,"小計")&gt;=1),SUM(OFFSET($M$8,LARGE($V$9:V102,1)+1,0,LARGE($V$9:V103,1)-LARGE($V$9:V102,1)-1,1))+S103,IF($A103="８％対象計",SUMIFS(M$9:M102,$N$9:$N102,"")+$S103-SUMIFS(M$9:M102,$A$9:$A102,"非課税・不課税取引計")-SUMIFS(M$9:M102,$A$9:$A102,"小計")-SUMIFS(M$9:M102,$A$9:$A102,"８％消費税計")-SUMIFS(M$9:M102,$A$9:$A102,"８％対象計")-SUMIFS($M$9:M102,$A$9:A102,"８％(軽減)消費税計")-SUMIFS($M$9:M102,$A$9:A102,"８％(軽減)対象計"),IF(A103="８％(軽減)消費税計",ROUND(SUMIFS($M$9:M102,$A$9:A102,"８％(軽減)対象計")/COUNTIF($A$9:A102,"８％(軽減)対象計")*0.08,0)+S103,IF($A103="８％消費税計",ROUND(SUMIFS(M$9:M102,$A$9:$A102,"８％対象計")/COUNTIF($A$9:$A102,"８％対象計")*0.08,0)+$S103,IF(A103="値引き",E103-G103-J103+S103,IF($C103="","",IF($D103="","",E103-G103-J103+$S103)))))))))),"")</f>
        <v/>
      </c>
      <c r="N103" s="241"/>
      <c r="O103" s="242"/>
      <c r="P103" s="308"/>
      <c r="Q103" s="249"/>
      <c r="R103" s="249"/>
      <c r="S103" s="250"/>
      <c r="T103" s="264"/>
      <c r="U103" s="265"/>
      <c r="V103" s="214" t="str">
        <f t="shared" si="7"/>
        <v/>
      </c>
    </row>
    <row r="104" spans="1:22" ht="19.899999999999999" customHeight="1">
      <c r="A104" s="230"/>
      <c r="B104" s="231"/>
      <c r="C104" s="232"/>
      <c r="D104" s="233"/>
      <c r="E104" s="234" t="str">
        <f ca="1">IFERROR(IF(A104="非課税・不課税取引計",SUMIFS($E$9:E103,$N$9:N103,"非・不")+P104,IF(A104="８％(軽減)対象計",SUMIFS($E$9:E103,$N$9:N103,"※")+P104,IF(AND(A104="小計",COUNTIF($A$9:A103,"小計")&lt;1),SUM($E$9:E103)+P104,IF(AND(A104="小計",COUNTIF($A$9:A103,"小計")&gt;=1),SUM(OFFSET($E$8,LARGE($V$9:V103,1)+1,0,LARGE($V$9:V104,1)-LARGE($V$9:V103,1)-1,1))+P104,IF(A104="８％対象計",SUMIFS($E$9:E103,$N$9:N103,"")+P104-SUMIFS($E$9:E103,$A$9:A103,"非課税・不課税取引計")-SUMIFS($E$9:E103,$A$9:A103,"小計")-SUMIFS($E$9:E103,$A$9:A103,"８％消費税計")-SUMIFS($E$9:E103,$A$9:A103,"８％対象計")-SUMIFS($E$9:E103,$A$9:A103,"８％(軽減)消費税計")-SUMIFS($E$9:E103,$A$9:A103,"８％(軽減)対象計"),IF(A104="８％(軽減)消費税計",ROUND(SUMIFS($E$9:E103,$A$9:A103,"８％(軽減)対象計")/COUNTIF($A$9:A103,"８％(軽減)対象計")*0.08,0)+P104,IF(A104="８％消費税計",ROUND(SUMIFS($E$9:E103,$A$9:A103,"８％対象計")/COUNTIF($A$9:A103,"８％対象計")*0.08,0)+P104,IF(AND(A104="値引き",C104="",D104=""),0+P104,IF(C104="","",IF(D104="","",ROUND(C104*D104,0)+P104)))))))))),"")</f>
        <v/>
      </c>
      <c r="F104" s="235"/>
      <c r="G104" s="236" t="str">
        <f ca="1">IFERROR(IF($A104="非課税・不課税取引計",SUMIFS(G$9:G103,$N$9:$N103,"非・不")+$Q104,IF(A104="８％(軽減)対象計",SUMIFS($G$9:G103,$N$9:N103,"※")+Q104,IF(AND(A104="小計",COUNTIF($A$9:A103,"小計")&lt;1),SUM($G$9:G103)+Q104,IF(AND(A104="小計",COUNTIF($A$9:A103,"小計")&gt;=1),SUM(OFFSET($G$8,LARGE($V$9:V103,1)+1,0,LARGE($V$9:V104,1)-LARGE($V$9:V103,1)-1,1))+Q104,IF($A104="８％対象計",SUMIFS(G$9:G103,$N$9:$N103,"")+$Q104-SUMIFS(G$9:G103,$A$9:$A103,"非課税・不課税取引計")-SUMIFS(G$9:G103,$A$9:$A103,"小計")-SUMIFS(G$9:G103,$A$9:$A103,"８％消費税計")-SUMIFS(G$9:G103,$A$9:$A103,"８％対象計")-SUMIFS($G$9:G103,$A$9:A103,"８％(軽減)消費税計")-SUMIFS($G$9:G103,$A$9:A103,"８％(軽減)対象計"),IF(A104="８％(軽減)消費税計",ROUND(SUMIFS($G$9:G103,$A$9:A103,"８％(軽減)対象計")/COUNTIF($A$9:A103,"８％(軽減)対象計")*0.08,0)+Q104,IF($A104="８％消費税計",ROUND(SUMIFS(G$9:G103,$A$9:$A103,"８％対象計")/COUNTIF($A$9:$A103,"８％対象計")*0.08,0)+$Q104,IF(A104="値引き",T104,IF($C104="","",IF($D104="","",ROUND(F104*$D104,0)+$Q104)))))))))),"")</f>
        <v/>
      </c>
      <c r="H104" s="237" t="str">
        <f t="shared" si="4"/>
        <v/>
      </c>
      <c r="I104" s="235"/>
      <c r="J104" s="238" t="str">
        <f ca="1">IFERROR(IF($A104="非課税・不課税取引計",SUMIFS(J$9:J103,$N$9:$N103,"非・不")+$R104,IF(A104="８％(軽減)対象計",SUMIFS($J$9:J103,$N$9:N103,"※")+R104,IF(AND(A104="小計",COUNTIF($A$9:A103,"小計")&lt;1),SUM($J$9:J103)+R104,IF(AND(A104="小計",COUNTIF($A$9:A103,"小計")&gt;=1),SUM(OFFSET($J$8,LARGE($V$9:V103,1)+1,0,LARGE($V$9:V104,1)-LARGE($V$9:V103,1)-1,1))+R104,IF($A104="８％対象計",SUMIFS(J$9:J103,$N$9:$N103,"")+$R104-SUMIFS(J$9:J103,$A$9:$A103,"非課税・不課税取引計")-SUMIFS(J$9:J103,$A$9:$A103,"小計")-SUMIFS(J$9:J103,$A$9:$A103,"８％消費税計")-SUMIFS(J$9:J103,$A$9:$A103,"８％対象計")-SUMIFS($J$9:J103,$A$9:A103,"８％(軽減)消費税計")-SUMIFS($J$9:J103,$A$9:A103,"８％(軽減)対象計"),IF(A104="８％(軽減)消費税計",ROUND(SUMIFS($J$9:J103,$A$9:A103,"８％(軽減)対象計")/COUNTIF($A$9:A103,"８％(軽減)対象計")*0.08,0)+R104,IF($A104="８％消費税計",ROUND(SUMIFS(J$9:J103,$A$9:$A103,"８％対象計")/COUNTIF($A$9:$A103,"８％対象計")*0.08,0)+$R104,IF(A104="値引き",U104,IF($C104="","",IF($D104="","",ROUND(I104*$D104,0)+$R104)))))))))),"")</f>
        <v/>
      </c>
      <c r="K104" s="239" t="str">
        <f t="shared" si="5"/>
        <v/>
      </c>
      <c r="L104" s="240" t="str">
        <f t="shared" si="6"/>
        <v/>
      </c>
      <c r="M104" s="234" t="str">
        <f ca="1">IFERROR(IF($A104="非課税・不課税取引計",SUMIFS(M$9:M103,$N$9:$N103,"非・不")+$S104,IF(A104="８％(軽減)対象計",SUMIFS($M$9:M103,$N$9:N103,"※")+S104,IF(AND(A104="小計",COUNTIF($A$9:A103,"小計")&lt;1),SUM($M$9:M103)+S104,IF(AND(A104="小計",COUNTIF($A$9:A103,"小計")&gt;=1),SUM(OFFSET($M$8,LARGE($V$9:V103,1)+1,0,LARGE($V$9:V104,1)-LARGE($V$9:V103,1)-1,1))+S104,IF($A104="８％対象計",SUMIFS(M$9:M103,$N$9:$N103,"")+$S104-SUMIFS(M$9:M103,$A$9:$A103,"非課税・不課税取引計")-SUMIFS(M$9:M103,$A$9:$A103,"小計")-SUMIFS(M$9:M103,$A$9:$A103,"８％消費税計")-SUMIFS(M$9:M103,$A$9:$A103,"８％対象計")-SUMIFS($M$9:M103,$A$9:A103,"８％(軽減)消費税計")-SUMIFS($M$9:M103,$A$9:A103,"８％(軽減)対象計"),IF(A104="８％(軽減)消費税計",ROUND(SUMIFS($M$9:M103,$A$9:A103,"８％(軽減)対象計")/COUNTIF($A$9:A103,"８％(軽減)対象計")*0.08,0)+S104,IF($A104="８％消費税計",ROUND(SUMIFS(M$9:M103,$A$9:$A103,"８％対象計")/COUNTIF($A$9:$A103,"８％対象計")*0.08,0)+$S104,IF(A104="値引き",E104-G104-J104+S104,IF($C104="","",IF($D104="","",E104-G104-J104+$S104)))))))))),"")</f>
        <v/>
      </c>
      <c r="N104" s="241"/>
      <c r="O104" s="242"/>
      <c r="P104" s="308"/>
      <c r="Q104" s="249"/>
      <c r="R104" s="249"/>
      <c r="S104" s="250"/>
      <c r="T104" s="264"/>
      <c r="U104" s="265"/>
      <c r="V104" s="214" t="str">
        <f t="shared" si="7"/>
        <v/>
      </c>
    </row>
    <row r="105" spans="1:22" ht="19.899999999999999" customHeight="1">
      <c r="A105" s="230"/>
      <c r="B105" s="231"/>
      <c r="C105" s="232"/>
      <c r="D105" s="233"/>
      <c r="E105" s="234" t="str">
        <f ca="1">IFERROR(IF(A105="非課税・不課税取引計",SUMIFS($E$9:E104,$N$9:N104,"非・不")+P105,IF(A105="８％(軽減)対象計",SUMIFS($E$9:E104,$N$9:N104,"※")+P105,IF(AND(A105="小計",COUNTIF($A$9:A104,"小計")&lt;1),SUM($E$9:E104)+P105,IF(AND(A105="小計",COUNTIF($A$9:A104,"小計")&gt;=1),SUM(OFFSET($E$8,LARGE($V$9:V104,1)+1,0,LARGE($V$9:V105,1)-LARGE($V$9:V104,1)-1,1))+P105,IF(A105="８％対象計",SUMIFS($E$9:E104,$N$9:N104,"")+P105-SUMIFS($E$9:E104,$A$9:A104,"非課税・不課税取引計")-SUMIFS($E$9:E104,$A$9:A104,"小計")-SUMIFS($E$9:E104,$A$9:A104,"８％消費税計")-SUMIFS($E$9:E104,$A$9:A104,"８％対象計")-SUMIFS($E$9:E104,$A$9:A104,"８％(軽減)消費税計")-SUMIFS($E$9:E104,$A$9:A104,"８％(軽減)対象計"),IF(A105="８％(軽減)消費税計",ROUND(SUMIFS($E$9:E104,$A$9:A104,"８％(軽減)対象計")/COUNTIF($A$9:A104,"８％(軽減)対象計")*0.08,0)+P105,IF(A105="８％消費税計",ROUND(SUMIFS($E$9:E104,$A$9:A104,"８％対象計")/COUNTIF($A$9:A104,"８％対象計")*0.08,0)+P105,IF(AND(A105="値引き",C105="",D105=""),0+P105,IF(C105="","",IF(D105="","",ROUND(C105*D105,0)+P105)))))))))),"")</f>
        <v/>
      </c>
      <c r="F105" s="235"/>
      <c r="G105" s="236" t="str">
        <f ca="1">IFERROR(IF($A105="非課税・不課税取引計",SUMIFS(G$9:G104,$N$9:$N104,"非・不")+$Q105,IF(A105="８％(軽減)対象計",SUMIFS($G$9:G104,$N$9:N104,"※")+Q105,IF(AND(A105="小計",COUNTIF($A$9:A104,"小計")&lt;1),SUM($G$9:G104)+Q105,IF(AND(A105="小計",COUNTIF($A$9:A104,"小計")&gt;=1),SUM(OFFSET($G$8,LARGE($V$9:V104,1)+1,0,LARGE($V$9:V105,1)-LARGE($V$9:V104,1)-1,1))+Q105,IF($A105="８％対象計",SUMIFS(G$9:G104,$N$9:$N104,"")+$Q105-SUMIFS(G$9:G104,$A$9:$A104,"非課税・不課税取引計")-SUMIFS(G$9:G104,$A$9:$A104,"小計")-SUMIFS(G$9:G104,$A$9:$A104,"８％消費税計")-SUMIFS(G$9:G104,$A$9:$A104,"８％対象計")-SUMIFS($G$9:G104,$A$9:A104,"８％(軽減)消費税計")-SUMIFS($G$9:G104,$A$9:A104,"８％(軽減)対象計"),IF(A105="８％(軽減)消費税計",ROUND(SUMIFS($G$9:G104,$A$9:A104,"８％(軽減)対象計")/COUNTIF($A$9:A104,"８％(軽減)対象計")*0.08,0)+Q105,IF($A105="８％消費税計",ROUND(SUMIFS(G$9:G104,$A$9:$A104,"８％対象計")/COUNTIF($A$9:$A104,"８％対象計")*0.08,0)+$Q105,IF(A105="値引き",T105,IF($C105="","",IF($D105="","",ROUND(F105*$D105,0)+$Q105)))))))))),"")</f>
        <v/>
      </c>
      <c r="H105" s="237" t="str">
        <f t="shared" si="4"/>
        <v/>
      </c>
      <c r="I105" s="235"/>
      <c r="J105" s="238" t="str">
        <f ca="1">IFERROR(IF($A105="非課税・不課税取引計",SUMIFS(J$9:J104,$N$9:$N104,"非・不")+$R105,IF(A105="８％(軽減)対象計",SUMIFS($J$9:J104,$N$9:N104,"※")+R105,IF(AND(A105="小計",COUNTIF($A$9:A104,"小計")&lt;1),SUM($J$9:J104)+R105,IF(AND(A105="小計",COUNTIF($A$9:A104,"小計")&gt;=1),SUM(OFFSET($J$8,LARGE($V$9:V104,1)+1,0,LARGE($V$9:V105,1)-LARGE($V$9:V104,1)-1,1))+R105,IF($A105="８％対象計",SUMIFS(J$9:J104,$N$9:$N104,"")+$R105-SUMIFS(J$9:J104,$A$9:$A104,"非課税・不課税取引計")-SUMIFS(J$9:J104,$A$9:$A104,"小計")-SUMIFS(J$9:J104,$A$9:$A104,"８％消費税計")-SUMIFS(J$9:J104,$A$9:$A104,"８％対象計")-SUMIFS($J$9:J104,$A$9:A104,"８％(軽減)消費税計")-SUMIFS($J$9:J104,$A$9:A104,"８％(軽減)対象計"),IF(A105="８％(軽減)消費税計",ROUND(SUMIFS($J$9:J104,$A$9:A104,"８％(軽減)対象計")/COUNTIF($A$9:A104,"８％(軽減)対象計")*0.08,0)+R105,IF($A105="８％消費税計",ROUND(SUMIFS(J$9:J104,$A$9:$A104,"８％対象計")/COUNTIF($A$9:$A104,"８％対象計")*0.08,0)+$R105,IF(A105="値引き",U105,IF($C105="","",IF($D105="","",ROUND(I105*$D105,0)+$R105)))))))))),"")</f>
        <v/>
      </c>
      <c r="K105" s="239" t="str">
        <f t="shared" si="5"/>
        <v/>
      </c>
      <c r="L105" s="240" t="str">
        <f t="shared" si="6"/>
        <v/>
      </c>
      <c r="M105" s="234" t="str">
        <f ca="1">IFERROR(IF($A105="非課税・不課税取引計",SUMIFS(M$9:M104,$N$9:$N104,"非・不")+$S105,IF(A105="８％(軽減)対象計",SUMIFS($M$9:M104,$N$9:N104,"※")+S105,IF(AND(A105="小計",COUNTIF($A$9:A104,"小計")&lt;1),SUM($M$9:M104)+S105,IF(AND(A105="小計",COUNTIF($A$9:A104,"小計")&gt;=1),SUM(OFFSET($M$8,LARGE($V$9:V104,1)+1,0,LARGE($V$9:V105,1)-LARGE($V$9:V104,1)-1,1))+S105,IF($A105="８％対象計",SUMIFS(M$9:M104,$N$9:$N104,"")+$S105-SUMIFS(M$9:M104,$A$9:$A104,"非課税・不課税取引計")-SUMIFS(M$9:M104,$A$9:$A104,"小計")-SUMIFS(M$9:M104,$A$9:$A104,"８％消費税計")-SUMIFS(M$9:M104,$A$9:$A104,"８％対象計")-SUMIFS($M$9:M104,$A$9:A104,"８％(軽減)消費税計")-SUMIFS($M$9:M104,$A$9:A104,"８％(軽減)対象計"),IF(A105="８％(軽減)消費税計",ROUND(SUMIFS($M$9:M104,$A$9:A104,"８％(軽減)対象計")/COUNTIF($A$9:A104,"８％(軽減)対象計")*0.08,0)+S105,IF($A105="８％消費税計",ROUND(SUMIFS(M$9:M104,$A$9:$A104,"８％対象計")/COUNTIF($A$9:$A104,"８％対象計")*0.08,0)+$S105,IF(A105="値引き",E105-G105-J105+S105,IF($C105="","",IF($D105="","",E105-G105-J105+$S105)))))))))),"")</f>
        <v/>
      </c>
      <c r="N105" s="241"/>
      <c r="O105" s="242"/>
      <c r="P105" s="308"/>
      <c r="Q105" s="249"/>
      <c r="R105" s="249"/>
      <c r="S105" s="250"/>
      <c r="T105" s="264"/>
      <c r="U105" s="265"/>
      <c r="V105" s="214" t="str">
        <f t="shared" si="7"/>
        <v/>
      </c>
    </row>
    <row r="106" spans="1:22" ht="19.899999999999999" customHeight="1">
      <c r="A106" s="230"/>
      <c r="B106" s="231"/>
      <c r="C106" s="232"/>
      <c r="D106" s="233"/>
      <c r="E106" s="234" t="str">
        <f ca="1">IFERROR(IF(A106="非課税・不課税取引計",SUMIFS($E$9:E105,$N$9:N105,"非・不")+P106,IF(A106="８％(軽減)対象計",SUMIFS($E$9:E105,$N$9:N105,"※")+P106,IF(AND(A106="小計",COUNTIF($A$9:A105,"小計")&lt;1),SUM($E$9:E105)+P106,IF(AND(A106="小計",COUNTIF($A$9:A105,"小計")&gt;=1),SUM(OFFSET($E$8,LARGE($V$9:V105,1)+1,0,LARGE($V$9:V106,1)-LARGE($V$9:V105,1)-1,1))+P106,IF(A106="８％対象計",SUMIFS($E$9:E105,$N$9:N105,"")+P106-SUMIFS($E$9:E105,$A$9:A105,"非課税・不課税取引計")-SUMIFS($E$9:E105,$A$9:A105,"小計")-SUMIFS($E$9:E105,$A$9:A105,"８％消費税計")-SUMIFS($E$9:E105,$A$9:A105,"８％対象計")-SUMIFS($E$9:E105,$A$9:A105,"８％(軽減)消費税計")-SUMIFS($E$9:E105,$A$9:A105,"８％(軽減)対象計"),IF(A106="８％(軽減)消費税計",ROUND(SUMIFS($E$9:E105,$A$9:A105,"８％(軽減)対象計")/COUNTIF($A$9:A105,"８％(軽減)対象計")*0.08,0)+P106,IF(A106="８％消費税計",ROUND(SUMIFS($E$9:E105,$A$9:A105,"８％対象計")/COUNTIF($A$9:A105,"８％対象計")*0.08,0)+P106,IF(AND(A106="値引き",C106="",D106=""),0+P106,IF(C106="","",IF(D106="","",ROUND(C106*D106,0)+P106)))))))))),"")</f>
        <v/>
      </c>
      <c r="F106" s="235"/>
      <c r="G106" s="236" t="str">
        <f ca="1">IFERROR(IF($A106="非課税・不課税取引計",SUMIFS(G$9:G105,$N$9:$N105,"非・不")+$Q106,IF(A106="８％(軽減)対象計",SUMIFS($G$9:G105,$N$9:N105,"※")+Q106,IF(AND(A106="小計",COUNTIF($A$9:A105,"小計")&lt;1),SUM($G$9:G105)+Q106,IF(AND(A106="小計",COUNTIF($A$9:A105,"小計")&gt;=1),SUM(OFFSET($G$8,LARGE($V$9:V105,1)+1,0,LARGE($V$9:V106,1)-LARGE($V$9:V105,1)-1,1))+Q106,IF($A106="８％対象計",SUMIFS(G$9:G105,$N$9:$N105,"")+$Q106-SUMIFS(G$9:G105,$A$9:$A105,"非課税・不課税取引計")-SUMIFS(G$9:G105,$A$9:$A105,"小計")-SUMIFS(G$9:G105,$A$9:$A105,"８％消費税計")-SUMIFS(G$9:G105,$A$9:$A105,"８％対象計")-SUMIFS($G$9:G105,$A$9:A105,"８％(軽減)消費税計")-SUMIFS($G$9:G105,$A$9:A105,"８％(軽減)対象計"),IF(A106="８％(軽減)消費税計",ROUND(SUMIFS($G$9:G105,$A$9:A105,"８％(軽減)対象計")/COUNTIF($A$9:A105,"８％(軽減)対象計")*0.08,0)+Q106,IF($A106="８％消費税計",ROUND(SUMIFS(G$9:G105,$A$9:$A105,"８％対象計")/COUNTIF($A$9:$A105,"８％対象計")*0.08,0)+$Q106,IF(A106="値引き",T106,IF($C106="","",IF($D106="","",ROUND(F106*$D106,0)+$Q106)))))))))),"")</f>
        <v/>
      </c>
      <c r="H106" s="237" t="str">
        <f t="shared" si="4"/>
        <v/>
      </c>
      <c r="I106" s="235"/>
      <c r="J106" s="238" t="str">
        <f ca="1">IFERROR(IF($A106="非課税・不課税取引計",SUMIFS(J$9:J105,$N$9:$N105,"非・不")+$R106,IF(A106="８％(軽減)対象計",SUMIFS($J$9:J105,$N$9:N105,"※")+R106,IF(AND(A106="小計",COUNTIF($A$9:A105,"小計")&lt;1),SUM($J$9:J105)+R106,IF(AND(A106="小計",COUNTIF($A$9:A105,"小計")&gt;=1),SUM(OFFSET($J$8,LARGE($V$9:V105,1)+1,0,LARGE($V$9:V106,1)-LARGE($V$9:V105,1)-1,1))+R106,IF($A106="８％対象計",SUMIFS(J$9:J105,$N$9:$N105,"")+$R106-SUMIFS(J$9:J105,$A$9:$A105,"非課税・不課税取引計")-SUMIFS(J$9:J105,$A$9:$A105,"小計")-SUMIFS(J$9:J105,$A$9:$A105,"８％消費税計")-SUMIFS(J$9:J105,$A$9:$A105,"８％対象計")-SUMIFS($J$9:J105,$A$9:A105,"８％(軽減)消費税計")-SUMIFS($J$9:J105,$A$9:A105,"８％(軽減)対象計"),IF(A106="８％(軽減)消費税計",ROUND(SUMIFS($J$9:J105,$A$9:A105,"８％(軽減)対象計")/COUNTIF($A$9:A105,"８％(軽減)対象計")*0.08,0)+R106,IF($A106="８％消費税計",ROUND(SUMIFS(J$9:J105,$A$9:$A105,"８％対象計")/COUNTIF($A$9:$A105,"８％対象計")*0.08,0)+$R106,IF(A106="値引き",U106,IF($C106="","",IF($D106="","",ROUND(I106*$D106,0)+$R106)))))))))),"")</f>
        <v/>
      </c>
      <c r="K106" s="239" t="str">
        <f t="shared" si="5"/>
        <v/>
      </c>
      <c r="L106" s="240" t="str">
        <f t="shared" si="6"/>
        <v/>
      </c>
      <c r="M106" s="234" t="str">
        <f ca="1">IFERROR(IF($A106="非課税・不課税取引計",SUMIFS(M$9:M105,$N$9:$N105,"非・不")+$S106,IF(A106="８％(軽減)対象計",SUMIFS($M$9:M105,$N$9:N105,"※")+S106,IF(AND(A106="小計",COUNTIF($A$9:A105,"小計")&lt;1),SUM($M$9:M105)+S106,IF(AND(A106="小計",COUNTIF($A$9:A105,"小計")&gt;=1),SUM(OFFSET($M$8,LARGE($V$9:V105,1)+1,0,LARGE($V$9:V106,1)-LARGE($V$9:V105,1)-1,1))+S106,IF($A106="８％対象計",SUMIFS(M$9:M105,$N$9:$N105,"")+$S106-SUMIFS(M$9:M105,$A$9:$A105,"非課税・不課税取引計")-SUMIFS(M$9:M105,$A$9:$A105,"小計")-SUMIFS(M$9:M105,$A$9:$A105,"８％消費税計")-SUMIFS(M$9:M105,$A$9:$A105,"８％対象計")-SUMIFS($M$9:M105,$A$9:A105,"８％(軽減)消費税計")-SUMIFS($M$9:M105,$A$9:A105,"８％(軽減)対象計"),IF(A106="８％(軽減)消費税計",ROUND(SUMIFS($M$9:M105,$A$9:A105,"８％(軽減)対象計")/COUNTIF($A$9:A105,"８％(軽減)対象計")*0.08,0)+S106,IF($A106="８％消費税計",ROUND(SUMIFS(M$9:M105,$A$9:$A105,"８％対象計")/COUNTIF($A$9:$A105,"８％対象計")*0.08,0)+$S106,IF(A106="値引き",E106-G106-J106+S106,IF($C106="","",IF($D106="","",E106-G106-J106+$S106)))))))))),"")</f>
        <v/>
      </c>
      <c r="N106" s="241"/>
      <c r="O106" s="242"/>
      <c r="P106" s="308"/>
      <c r="Q106" s="249"/>
      <c r="R106" s="249"/>
      <c r="S106" s="250"/>
      <c r="T106" s="264"/>
      <c r="U106" s="265"/>
      <c r="V106" s="214" t="str">
        <f t="shared" si="7"/>
        <v/>
      </c>
    </row>
    <row r="107" spans="1:22" ht="19.899999999999999" customHeight="1">
      <c r="A107" s="230"/>
      <c r="B107" s="231"/>
      <c r="C107" s="232"/>
      <c r="D107" s="233"/>
      <c r="E107" s="234" t="str">
        <f ca="1">IFERROR(IF(A107="非課税・不課税取引計",SUMIFS($E$9:E106,$N$9:N106,"非・不")+P107,IF(A107="８％(軽減)対象計",SUMIFS($E$9:E106,$N$9:N106,"※")+P107,IF(AND(A107="小計",COUNTIF($A$9:A106,"小計")&lt;1),SUM($E$9:E106)+P107,IF(AND(A107="小計",COUNTIF($A$9:A106,"小計")&gt;=1),SUM(OFFSET($E$8,LARGE($V$9:V106,1)+1,0,LARGE($V$9:V107,1)-LARGE($V$9:V106,1)-1,1))+P107,IF(A107="８％対象計",SUMIFS($E$9:E106,$N$9:N106,"")+P107-SUMIFS($E$9:E106,$A$9:A106,"非課税・不課税取引計")-SUMIFS($E$9:E106,$A$9:A106,"小計")-SUMIFS($E$9:E106,$A$9:A106,"８％消費税計")-SUMIFS($E$9:E106,$A$9:A106,"８％対象計")-SUMIFS($E$9:E106,$A$9:A106,"８％(軽減)消費税計")-SUMIFS($E$9:E106,$A$9:A106,"８％(軽減)対象計"),IF(A107="８％(軽減)消費税計",ROUND(SUMIFS($E$9:E106,$A$9:A106,"８％(軽減)対象計")/COUNTIF($A$9:A106,"８％(軽減)対象計")*0.08,0)+P107,IF(A107="８％消費税計",ROUND(SUMIFS($E$9:E106,$A$9:A106,"８％対象計")/COUNTIF($A$9:A106,"８％対象計")*0.08,0)+P107,IF(AND(A107="値引き",C107="",D107=""),0+P107,IF(C107="","",IF(D107="","",ROUND(C107*D107,0)+P107)))))))))),"")</f>
        <v/>
      </c>
      <c r="F107" s="235"/>
      <c r="G107" s="236" t="str">
        <f ca="1">IFERROR(IF($A107="非課税・不課税取引計",SUMIFS(G$9:G106,$N$9:$N106,"非・不")+$Q107,IF(A107="８％(軽減)対象計",SUMIFS($G$9:G106,$N$9:N106,"※")+Q107,IF(AND(A107="小計",COUNTIF($A$9:A106,"小計")&lt;1),SUM($G$9:G106)+Q107,IF(AND(A107="小計",COUNTIF($A$9:A106,"小計")&gt;=1),SUM(OFFSET($G$8,LARGE($V$9:V106,1)+1,0,LARGE($V$9:V107,1)-LARGE($V$9:V106,1)-1,1))+Q107,IF($A107="８％対象計",SUMIFS(G$9:G106,$N$9:$N106,"")+$Q107-SUMIFS(G$9:G106,$A$9:$A106,"非課税・不課税取引計")-SUMIFS(G$9:G106,$A$9:$A106,"小計")-SUMIFS(G$9:G106,$A$9:$A106,"８％消費税計")-SUMIFS(G$9:G106,$A$9:$A106,"８％対象計")-SUMIFS($G$9:G106,$A$9:A106,"８％(軽減)消費税計")-SUMIFS($G$9:G106,$A$9:A106,"８％(軽減)対象計"),IF(A107="８％(軽減)消費税計",ROUND(SUMIFS($G$9:G106,$A$9:A106,"８％(軽減)対象計")/COUNTIF($A$9:A106,"８％(軽減)対象計")*0.08,0)+Q107,IF($A107="８％消費税計",ROUND(SUMIFS(G$9:G106,$A$9:$A106,"８％対象計")/COUNTIF($A$9:$A106,"８％対象計")*0.08,0)+$Q107,IF(A107="値引き",T107,IF($C107="","",IF($D107="","",ROUND(F107*$D107,0)+$Q107)))))))))),"")</f>
        <v/>
      </c>
      <c r="H107" s="237" t="str">
        <f t="shared" si="4"/>
        <v/>
      </c>
      <c r="I107" s="235"/>
      <c r="J107" s="238" t="str">
        <f ca="1">IFERROR(IF($A107="非課税・不課税取引計",SUMIFS(J$9:J106,$N$9:$N106,"非・不")+$R107,IF(A107="８％(軽減)対象計",SUMIFS($J$9:J106,$N$9:N106,"※")+R107,IF(AND(A107="小計",COUNTIF($A$9:A106,"小計")&lt;1),SUM($J$9:J106)+R107,IF(AND(A107="小計",COUNTIF($A$9:A106,"小計")&gt;=1),SUM(OFFSET($J$8,LARGE($V$9:V106,1)+1,0,LARGE($V$9:V107,1)-LARGE($V$9:V106,1)-1,1))+R107,IF($A107="８％対象計",SUMIFS(J$9:J106,$N$9:$N106,"")+$R107-SUMIFS(J$9:J106,$A$9:$A106,"非課税・不課税取引計")-SUMIFS(J$9:J106,$A$9:$A106,"小計")-SUMIFS(J$9:J106,$A$9:$A106,"８％消費税計")-SUMIFS(J$9:J106,$A$9:$A106,"８％対象計")-SUMIFS($J$9:J106,$A$9:A106,"８％(軽減)消費税計")-SUMIFS($J$9:J106,$A$9:A106,"８％(軽減)対象計"),IF(A107="８％(軽減)消費税計",ROUND(SUMIFS($J$9:J106,$A$9:A106,"８％(軽減)対象計")/COUNTIF($A$9:A106,"８％(軽減)対象計")*0.08,0)+R107,IF($A107="８％消費税計",ROUND(SUMIFS(J$9:J106,$A$9:$A106,"８％対象計")/COUNTIF($A$9:$A106,"８％対象計")*0.08,0)+$R107,IF(A107="値引き",U107,IF($C107="","",IF($D107="","",ROUND(I107*$D107,0)+$R107)))))))))),"")</f>
        <v/>
      </c>
      <c r="K107" s="239" t="str">
        <f t="shared" si="5"/>
        <v/>
      </c>
      <c r="L107" s="240" t="str">
        <f t="shared" si="6"/>
        <v/>
      </c>
      <c r="M107" s="234" t="str">
        <f ca="1">IFERROR(IF($A107="非課税・不課税取引計",SUMIFS(M$9:M106,$N$9:$N106,"非・不")+$S107,IF(A107="８％(軽減)対象計",SUMIFS($M$9:M106,$N$9:N106,"※")+S107,IF(AND(A107="小計",COUNTIF($A$9:A106,"小計")&lt;1),SUM($M$9:M106)+S107,IF(AND(A107="小計",COUNTIF($A$9:A106,"小計")&gt;=1),SUM(OFFSET($M$8,LARGE($V$9:V106,1)+1,0,LARGE($V$9:V107,1)-LARGE($V$9:V106,1)-1,1))+S107,IF($A107="８％対象計",SUMIFS(M$9:M106,$N$9:$N106,"")+$S107-SUMIFS(M$9:M106,$A$9:$A106,"非課税・不課税取引計")-SUMIFS(M$9:M106,$A$9:$A106,"小計")-SUMIFS(M$9:M106,$A$9:$A106,"８％消費税計")-SUMIFS(M$9:M106,$A$9:$A106,"８％対象計")-SUMIFS($M$9:M106,$A$9:A106,"８％(軽減)消費税計")-SUMIFS($M$9:M106,$A$9:A106,"８％(軽減)対象計"),IF(A107="８％(軽減)消費税計",ROUND(SUMIFS($M$9:M106,$A$9:A106,"８％(軽減)対象計")/COUNTIF($A$9:A106,"８％(軽減)対象計")*0.08,0)+S107,IF($A107="８％消費税計",ROUND(SUMIFS(M$9:M106,$A$9:$A106,"８％対象計")/COUNTIF($A$9:$A106,"８％対象計")*0.08,0)+$S107,IF(A107="値引き",E107-G107-J107+S107,IF($C107="","",IF($D107="","",E107-G107-J107+$S107)))))))))),"")</f>
        <v/>
      </c>
      <c r="N107" s="241"/>
      <c r="O107" s="242"/>
      <c r="P107" s="308"/>
      <c r="Q107" s="249"/>
      <c r="R107" s="249"/>
      <c r="S107" s="250"/>
      <c r="T107" s="264"/>
      <c r="U107" s="265"/>
      <c r="V107" s="214" t="str">
        <f t="shared" si="7"/>
        <v/>
      </c>
    </row>
    <row r="108" spans="1:22" ht="19.899999999999999" customHeight="1">
      <c r="A108" s="230"/>
      <c r="B108" s="231"/>
      <c r="C108" s="232"/>
      <c r="D108" s="233"/>
      <c r="E108" s="234" t="str">
        <f ca="1">IFERROR(IF(A108="非課税・不課税取引計",SUMIFS($E$9:E107,$N$9:N107,"非・不")+P108,IF(A108="８％(軽減)対象計",SUMIFS($E$9:E107,$N$9:N107,"※")+P108,IF(AND(A108="小計",COUNTIF($A$9:A107,"小計")&lt;1),SUM($E$9:E107)+P108,IF(AND(A108="小計",COUNTIF($A$9:A107,"小計")&gt;=1),SUM(OFFSET($E$8,LARGE($V$9:V107,1)+1,0,LARGE($V$9:V108,1)-LARGE($V$9:V107,1)-1,1))+P108,IF(A108="８％対象計",SUMIFS($E$9:E107,$N$9:N107,"")+P108-SUMIFS($E$9:E107,$A$9:A107,"非課税・不課税取引計")-SUMIFS($E$9:E107,$A$9:A107,"小計")-SUMIFS($E$9:E107,$A$9:A107,"８％消費税計")-SUMIFS($E$9:E107,$A$9:A107,"８％対象計")-SUMIFS($E$9:E107,$A$9:A107,"８％(軽減)消費税計")-SUMIFS($E$9:E107,$A$9:A107,"８％(軽減)対象計"),IF(A108="８％(軽減)消費税計",ROUND(SUMIFS($E$9:E107,$A$9:A107,"８％(軽減)対象計")/COUNTIF($A$9:A107,"８％(軽減)対象計")*0.08,0)+P108,IF(A108="８％消費税計",ROUND(SUMIFS($E$9:E107,$A$9:A107,"８％対象計")/COUNTIF($A$9:A107,"８％対象計")*0.08,0)+P108,IF(AND(A108="値引き",C108="",D108=""),0+P108,IF(C108="","",IF(D108="","",ROUND(C108*D108,0)+P108)))))))))),"")</f>
        <v/>
      </c>
      <c r="F108" s="235"/>
      <c r="G108" s="236" t="str">
        <f ca="1">IFERROR(IF($A108="非課税・不課税取引計",SUMIFS(G$9:G107,$N$9:$N107,"非・不")+$Q108,IF(A108="８％(軽減)対象計",SUMIFS($G$9:G107,$N$9:N107,"※")+Q108,IF(AND(A108="小計",COUNTIF($A$9:A107,"小計")&lt;1),SUM($G$9:G107)+Q108,IF(AND(A108="小計",COUNTIF($A$9:A107,"小計")&gt;=1),SUM(OFFSET($G$8,LARGE($V$9:V107,1)+1,0,LARGE($V$9:V108,1)-LARGE($V$9:V107,1)-1,1))+Q108,IF($A108="８％対象計",SUMIFS(G$9:G107,$N$9:$N107,"")+$Q108-SUMIFS(G$9:G107,$A$9:$A107,"非課税・不課税取引計")-SUMIFS(G$9:G107,$A$9:$A107,"小計")-SUMIFS(G$9:G107,$A$9:$A107,"８％消費税計")-SUMIFS(G$9:G107,$A$9:$A107,"８％対象計")-SUMIFS($G$9:G107,$A$9:A107,"８％(軽減)消費税計")-SUMIFS($G$9:G107,$A$9:A107,"８％(軽減)対象計"),IF(A108="８％(軽減)消費税計",ROUND(SUMIFS($G$9:G107,$A$9:A107,"８％(軽減)対象計")/COUNTIF($A$9:A107,"８％(軽減)対象計")*0.08,0)+Q108,IF($A108="８％消費税計",ROUND(SUMIFS(G$9:G107,$A$9:$A107,"８％対象計")/COUNTIF($A$9:$A107,"８％対象計")*0.08,0)+$Q108,IF(A108="値引き",T108,IF($C108="","",IF($D108="","",ROUND(F108*$D108,0)+$Q108)))))))))),"")</f>
        <v/>
      </c>
      <c r="H108" s="237" t="str">
        <f t="shared" si="4"/>
        <v/>
      </c>
      <c r="I108" s="235"/>
      <c r="J108" s="238" t="str">
        <f ca="1">IFERROR(IF($A108="非課税・不課税取引計",SUMIFS(J$9:J107,$N$9:$N107,"非・不")+$R108,IF(A108="８％(軽減)対象計",SUMIFS($J$9:J107,$N$9:N107,"※")+R108,IF(AND(A108="小計",COUNTIF($A$9:A107,"小計")&lt;1),SUM($J$9:J107)+R108,IF(AND(A108="小計",COUNTIF($A$9:A107,"小計")&gt;=1),SUM(OFFSET($J$8,LARGE($V$9:V107,1)+1,0,LARGE($V$9:V108,1)-LARGE($V$9:V107,1)-1,1))+R108,IF($A108="８％対象計",SUMIFS(J$9:J107,$N$9:$N107,"")+$R108-SUMIFS(J$9:J107,$A$9:$A107,"非課税・不課税取引計")-SUMIFS(J$9:J107,$A$9:$A107,"小計")-SUMIFS(J$9:J107,$A$9:$A107,"８％消費税計")-SUMIFS(J$9:J107,$A$9:$A107,"８％対象計")-SUMIFS($J$9:J107,$A$9:A107,"８％(軽減)消費税計")-SUMIFS($J$9:J107,$A$9:A107,"８％(軽減)対象計"),IF(A108="８％(軽減)消費税計",ROUND(SUMIFS($J$9:J107,$A$9:A107,"８％(軽減)対象計")/COUNTIF($A$9:A107,"８％(軽減)対象計")*0.08,0)+R108,IF($A108="８％消費税計",ROUND(SUMIFS(J$9:J107,$A$9:$A107,"８％対象計")/COUNTIF($A$9:$A107,"８％対象計")*0.08,0)+$R108,IF(A108="値引き",U108,IF($C108="","",IF($D108="","",ROUND(I108*$D108,0)+$R108)))))))))),"")</f>
        <v/>
      </c>
      <c r="K108" s="239" t="str">
        <f t="shared" si="5"/>
        <v/>
      </c>
      <c r="L108" s="240" t="str">
        <f t="shared" si="6"/>
        <v/>
      </c>
      <c r="M108" s="234" t="str">
        <f ca="1">IFERROR(IF($A108="非課税・不課税取引計",SUMIFS(M$9:M107,$N$9:$N107,"非・不")+$S108,IF(A108="８％(軽減)対象計",SUMIFS($M$9:M107,$N$9:N107,"※")+S108,IF(AND(A108="小計",COUNTIF($A$9:A107,"小計")&lt;1),SUM($M$9:M107)+S108,IF(AND(A108="小計",COUNTIF($A$9:A107,"小計")&gt;=1),SUM(OFFSET($M$8,LARGE($V$9:V107,1)+1,0,LARGE($V$9:V108,1)-LARGE($V$9:V107,1)-1,1))+S108,IF($A108="８％対象計",SUMIFS(M$9:M107,$N$9:$N107,"")+$S108-SUMIFS(M$9:M107,$A$9:$A107,"非課税・不課税取引計")-SUMIFS(M$9:M107,$A$9:$A107,"小計")-SUMIFS(M$9:M107,$A$9:$A107,"８％消費税計")-SUMIFS(M$9:M107,$A$9:$A107,"８％対象計")-SUMIFS($M$9:M107,$A$9:A107,"８％(軽減)消費税計")-SUMIFS($M$9:M107,$A$9:A107,"８％(軽減)対象計"),IF(A108="８％(軽減)消費税計",ROUND(SUMIFS($M$9:M107,$A$9:A107,"８％(軽減)対象計")/COUNTIF($A$9:A107,"８％(軽減)対象計")*0.08,0)+S108,IF($A108="８％消費税計",ROUND(SUMIFS(M$9:M107,$A$9:$A107,"８％対象計")/COUNTIF($A$9:$A107,"８％対象計")*0.08,0)+$S108,IF(A108="値引き",E108-G108-J108+S108,IF($C108="","",IF($D108="","",E108-G108-J108+$S108)))))))))),"")</f>
        <v/>
      </c>
      <c r="N108" s="241"/>
      <c r="O108" s="242"/>
      <c r="P108" s="308"/>
      <c r="Q108" s="249"/>
      <c r="R108" s="249"/>
      <c r="S108" s="250"/>
      <c r="T108" s="264"/>
      <c r="U108" s="265"/>
      <c r="V108" s="214" t="str">
        <f t="shared" si="7"/>
        <v/>
      </c>
    </row>
    <row r="109" spans="1:22" ht="19.899999999999999" customHeight="1">
      <c r="A109" s="230"/>
      <c r="B109" s="231"/>
      <c r="C109" s="232"/>
      <c r="D109" s="233"/>
      <c r="E109" s="234" t="str">
        <f ca="1">IFERROR(IF(A109="非課税・不課税取引計",SUMIFS($E$9:E108,$N$9:N108,"非・不")+P109,IF(A109="８％(軽減)対象計",SUMIFS($E$9:E108,$N$9:N108,"※")+P109,IF(AND(A109="小計",COUNTIF($A$9:A108,"小計")&lt;1),SUM($E$9:E108)+P109,IF(AND(A109="小計",COUNTIF($A$9:A108,"小計")&gt;=1),SUM(OFFSET($E$8,LARGE($V$9:V108,1)+1,0,LARGE($V$9:V109,1)-LARGE($V$9:V108,1)-1,1))+P109,IF(A109="８％対象計",SUMIFS($E$9:E108,$N$9:N108,"")+P109-SUMIFS($E$9:E108,$A$9:A108,"非課税・不課税取引計")-SUMIFS($E$9:E108,$A$9:A108,"小計")-SUMIFS($E$9:E108,$A$9:A108,"８％消費税計")-SUMIFS($E$9:E108,$A$9:A108,"８％対象計")-SUMIFS($E$9:E108,$A$9:A108,"８％(軽減)消費税計")-SUMIFS($E$9:E108,$A$9:A108,"８％(軽減)対象計"),IF(A109="８％(軽減)消費税計",ROUND(SUMIFS($E$9:E108,$A$9:A108,"８％(軽減)対象計")/COUNTIF($A$9:A108,"８％(軽減)対象計")*0.08,0)+P109,IF(A109="８％消費税計",ROUND(SUMIFS($E$9:E108,$A$9:A108,"８％対象計")/COUNTIF($A$9:A108,"８％対象計")*0.08,0)+P109,IF(AND(A109="値引き",C109="",D109=""),0+P109,IF(C109="","",IF(D109="","",ROUND(C109*D109,0)+P109)))))))))),"")</f>
        <v/>
      </c>
      <c r="F109" s="235"/>
      <c r="G109" s="236" t="str">
        <f ca="1">IFERROR(IF($A109="非課税・不課税取引計",SUMIFS(G$9:G108,$N$9:$N108,"非・不")+$Q109,IF(A109="８％(軽減)対象計",SUMIFS($G$9:G108,$N$9:N108,"※")+Q109,IF(AND(A109="小計",COUNTIF($A$9:A108,"小計")&lt;1),SUM($G$9:G108)+Q109,IF(AND(A109="小計",COUNTIF($A$9:A108,"小計")&gt;=1),SUM(OFFSET($G$8,LARGE($V$9:V108,1)+1,0,LARGE($V$9:V109,1)-LARGE($V$9:V108,1)-1,1))+Q109,IF($A109="８％対象計",SUMIFS(G$9:G108,$N$9:$N108,"")+$Q109-SUMIFS(G$9:G108,$A$9:$A108,"非課税・不課税取引計")-SUMIFS(G$9:G108,$A$9:$A108,"小計")-SUMIFS(G$9:G108,$A$9:$A108,"８％消費税計")-SUMIFS(G$9:G108,$A$9:$A108,"８％対象計")-SUMIFS($G$9:G108,$A$9:A108,"８％(軽減)消費税計")-SUMIFS($G$9:G108,$A$9:A108,"８％(軽減)対象計"),IF(A109="８％(軽減)消費税計",ROUND(SUMIFS($G$9:G108,$A$9:A108,"８％(軽減)対象計")/COUNTIF($A$9:A108,"８％(軽減)対象計")*0.08,0)+Q109,IF($A109="８％消費税計",ROUND(SUMIFS(G$9:G108,$A$9:$A108,"８％対象計")/COUNTIF($A$9:$A108,"８％対象計")*0.08,0)+$Q109,IF(A109="値引き",T109,IF($C109="","",IF($D109="","",ROUND(F109*$D109,0)+$Q109)))))))))),"")</f>
        <v/>
      </c>
      <c r="H109" s="237" t="str">
        <f t="shared" si="4"/>
        <v/>
      </c>
      <c r="I109" s="235"/>
      <c r="J109" s="238" t="str">
        <f ca="1">IFERROR(IF($A109="非課税・不課税取引計",SUMIFS(J$9:J108,$N$9:$N108,"非・不")+$R109,IF(A109="８％(軽減)対象計",SUMIFS($J$9:J108,$N$9:N108,"※")+R109,IF(AND(A109="小計",COUNTIF($A$9:A108,"小計")&lt;1),SUM($J$9:J108)+R109,IF(AND(A109="小計",COUNTIF($A$9:A108,"小計")&gt;=1),SUM(OFFSET($J$8,LARGE($V$9:V108,1)+1,0,LARGE($V$9:V109,1)-LARGE($V$9:V108,1)-1,1))+R109,IF($A109="８％対象計",SUMIFS(J$9:J108,$N$9:$N108,"")+$R109-SUMIFS(J$9:J108,$A$9:$A108,"非課税・不課税取引計")-SUMIFS(J$9:J108,$A$9:$A108,"小計")-SUMIFS(J$9:J108,$A$9:$A108,"８％消費税計")-SUMIFS(J$9:J108,$A$9:$A108,"８％対象計")-SUMIFS($J$9:J108,$A$9:A108,"８％(軽減)消費税計")-SUMIFS($J$9:J108,$A$9:A108,"８％(軽減)対象計"),IF(A109="８％(軽減)消費税計",ROUND(SUMIFS($J$9:J108,$A$9:A108,"８％(軽減)対象計")/COUNTIF($A$9:A108,"８％(軽減)対象計")*0.08,0)+R109,IF($A109="８％消費税計",ROUND(SUMIFS(J$9:J108,$A$9:$A108,"８％対象計")/COUNTIF($A$9:$A108,"８％対象計")*0.08,0)+$R109,IF(A109="値引き",U109,IF($C109="","",IF($D109="","",ROUND(I109*$D109,0)+$R109)))))))))),"")</f>
        <v/>
      </c>
      <c r="K109" s="239" t="str">
        <f t="shared" si="5"/>
        <v/>
      </c>
      <c r="L109" s="240" t="str">
        <f t="shared" si="6"/>
        <v/>
      </c>
      <c r="M109" s="234" t="str">
        <f ca="1">IFERROR(IF($A109="非課税・不課税取引計",SUMIFS(M$9:M108,$N$9:$N108,"非・不")+$S109,IF(A109="８％(軽減)対象計",SUMIFS($M$9:M108,$N$9:N108,"※")+S109,IF(AND(A109="小計",COUNTIF($A$9:A108,"小計")&lt;1),SUM($M$9:M108)+S109,IF(AND(A109="小計",COUNTIF($A$9:A108,"小計")&gt;=1),SUM(OFFSET($M$8,LARGE($V$9:V108,1)+1,0,LARGE($V$9:V109,1)-LARGE($V$9:V108,1)-1,1))+S109,IF($A109="８％対象計",SUMIFS(M$9:M108,$N$9:$N108,"")+$S109-SUMIFS(M$9:M108,$A$9:$A108,"非課税・不課税取引計")-SUMIFS(M$9:M108,$A$9:$A108,"小計")-SUMIFS(M$9:M108,$A$9:$A108,"８％消費税計")-SUMIFS(M$9:M108,$A$9:$A108,"８％対象計")-SUMIFS($M$9:M108,$A$9:A108,"８％(軽減)消費税計")-SUMIFS($M$9:M108,$A$9:A108,"８％(軽減)対象計"),IF(A109="８％(軽減)消費税計",ROUND(SUMIFS($M$9:M108,$A$9:A108,"８％(軽減)対象計")/COUNTIF($A$9:A108,"８％(軽減)対象計")*0.08,0)+S109,IF($A109="８％消費税計",ROUND(SUMIFS(M$9:M108,$A$9:$A108,"８％対象計")/COUNTIF($A$9:$A108,"８％対象計")*0.08,0)+$S109,IF(A109="値引き",E109-G109-J109+S109,IF($C109="","",IF($D109="","",E109-G109-J109+$S109)))))))))),"")</f>
        <v/>
      </c>
      <c r="N109" s="241"/>
      <c r="O109" s="242"/>
      <c r="P109" s="308"/>
      <c r="Q109" s="249"/>
      <c r="R109" s="249"/>
      <c r="S109" s="250"/>
      <c r="T109" s="264"/>
      <c r="U109" s="265"/>
      <c r="V109" s="214" t="str">
        <f t="shared" si="7"/>
        <v/>
      </c>
    </row>
    <row r="110" spans="1:22" ht="19.899999999999999" customHeight="1">
      <c r="A110" s="230"/>
      <c r="B110" s="231"/>
      <c r="C110" s="232"/>
      <c r="D110" s="233"/>
      <c r="E110" s="234" t="str">
        <f ca="1">IFERROR(IF(A110="非課税・不課税取引計",SUMIFS($E$9:E109,$N$9:N109,"非・不")+P110,IF(A110="８％(軽減)対象計",SUMIFS($E$9:E109,$N$9:N109,"※")+P110,IF(AND(A110="小計",COUNTIF($A$9:A109,"小計")&lt;1),SUM($E$9:E109)+P110,IF(AND(A110="小計",COUNTIF($A$9:A109,"小計")&gt;=1),SUM(OFFSET($E$8,LARGE($V$9:V109,1)+1,0,LARGE($V$9:V110,1)-LARGE($V$9:V109,1)-1,1))+P110,IF(A110="８％対象計",SUMIFS($E$9:E109,$N$9:N109,"")+P110-SUMIFS($E$9:E109,$A$9:A109,"非課税・不課税取引計")-SUMIFS($E$9:E109,$A$9:A109,"小計")-SUMIFS($E$9:E109,$A$9:A109,"８％消費税計")-SUMIFS($E$9:E109,$A$9:A109,"８％対象計")-SUMIFS($E$9:E109,$A$9:A109,"８％(軽減)消費税計")-SUMIFS($E$9:E109,$A$9:A109,"８％(軽減)対象計"),IF(A110="８％(軽減)消費税計",ROUND(SUMIFS($E$9:E109,$A$9:A109,"８％(軽減)対象計")/COUNTIF($A$9:A109,"８％(軽減)対象計")*0.08,0)+P110,IF(A110="８％消費税計",ROUND(SUMIFS($E$9:E109,$A$9:A109,"８％対象計")/COUNTIF($A$9:A109,"８％対象計")*0.08,0)+P110,IF(AND(A110="値引き",C110="",D110=""),0+P110,IF(C110="","",IF(D110="","",ROUND(C110*D110,0)+P110)))))))))),"")</f>
        <v/>
      </c>
      <c r="F110" s="235"/>
      <c r="G110" s="236" t="str">
        <f ca="1">IFERROR(IF($A110="非課税・不課税取引計",SUMIFS(G$9:G109,$N$9:$N109,"非・不")+$Q110,IF(A110="８％(軽減)対象計",SUMIFS($G$9:G109,$N$9:N109,"※")+Q110,IF(AND(A110="小計",COUNTIF($A$9:A109,"小計")&lt;1),SUM($G$9:G109)+Q110,IF(AND(A110="小計",COUNTIF($A$9:A109,"小計")&gt;=1),SUM(OFFSET($G$8,LARGE($V$9:V109,1)+1,0,LARGE($V$9:V110,1)-LARGE($V$9:V109,1)-1,1))+Q110,IF($A110="８％対象計",SUMIFS(G$9:G109,$N$9:$N109,"")+$Q110-SUMIFS(G$9:G109,$A$9:$A109,"非課税・不課税取引計")-SUMIFS(G$9:G109,$A$9:$A109,"小計")-SUMIFS(G$9:G109,$A$9:$A109,"８％消費税計")-SUMIFS(G$9:G109,$A$9:$A109,"８％対象計")-SUMIFS($G$9:G109,$A$9:A109,"８％(軽減)消費税計")-SUMIFS($G$9:G109,$A$9:A109,"８％(軽減)対象計"),IF(A110="８％(軽減)消費税計",ROUND(SUMIFS($G$9:G109,$A$9:A109,"８％(軽減)対象計")/COUNTIF($A$9:A109,"８％(軽減)対象計")*0.08,0)+Q110,IF($A110="８％消費税計",ROUND(SUMIFS(G$9:G109,$A$9:$A109,"８％対象計")/COUNTIF($A$9:$A109,"８％対象計")*0.08,0)+$Q110,IF(A110="値引き",T110,IF($C110="","",IF($D110="","",ROUND(F110*$D110,0)+$Q110)))))))))),"")</f>
        <v/>
      </c>
      <c r="H110" s="237" t="str">
        <f t="shared" si="4"/>
        <v/>
      </c>
      <c r="I110" s="235"/>
      <c r="J110" s="238" t="str">
        <f ca="1">IFERROR(IF($A110="非課税・不課税取引計",SUMIFS(J$9:J109,$N$9:$N109,"非・不")+$R110,IF(A110="８％(軽減)対象計",SUMIFS($J$9:J109,$N$9:N109,"※")+R110,IF(AND(A110="小計",COUNTIF($A$9:A109,"小計")&lt;1),SUM($J$9:J109)+R110,IF(AND(A110="小計",COUNTIF($A$9:A109,"小計")&gt;=1),SUM(OFFSET($J$8,LARGE($V$9:V109,1)+1,0,LARGE($V$9:V110,1)-LARGE($V$9:V109,1)-1,1))+R110,IF($A110="８％対象計",SUMIFS(J$9:J109,$N$9:$N109,"")+$R110-SUMIFS(J$9:J109,$A$9:$A109,"非課税・不課税取引計")-SUMIFS(J$9:J109,$A$9:$A109,"小計")-SUMIFS(J$9:J109,$A$9:$A109,"８％消費税計")-SUMIFS(J$9:J109,$A$9:$A109,"８％対象計")-SUMIFS($J$9:J109,$A$9:A109,"８％(軽減)消費税計")-SUMIFS($J$9:J109,$A$9:A109,"８％(軽減)対象計"),IF(A110="８％(軽減)消費税計",ROUND(SUMIFS($J$9:J109,$A$9:A109,"８％(軽減)対象計")/COUNTIF($A$9:A109,"８％(軽減)対象計")*0.08,0)+R110,IF($A110="８％消費税計",ROUND(SUMIFS(J$9:J109,$A$9:$A109,"８％対象計")/COUNTIF($A$9:$A109,"８％対象計")*0.08,0)+$R110,IF(A110="値引き",U110,IF($C110="","",IF($D110="","",ROUND(I110*$D110,0)+$R110)))))))))),"")</f>
        <v/>
      </c>
      <c r="K110" s="239" t="str">
        <f t="shared" si="5"/>
        <v/>
      </c>
      <c r="L110" s="240" t="str">
        <f t="shared" si="6"/>
        <v/>
      </c>
      <c r="M110" s="234" t="str">
        <f ca="1">IFERROR(IF($A110="非課税・不課税取引計",SUMIFS(M$9:M109,$N$9:$N109,"非・不")+$S110,IF(A110="８％(軽減)対象計",SUMIFS($M$9:M109,$N$9:N109,"※")+S110,IF(AND(A110="小計",COUNTIF($A$9:A109,"小計")&lt;1),SUM($M$9:M109)+S110,IF(AND(A110="小計",COUNTIF($A$9:A109,"小計")&gt;=1),SUM(OFFSET($M$8,LARGE($V$9:V109,1)+1,0,LARGE($V$9:V110,1)-LARGE($V$9:V109,1)-1,1))+S110,IF($A110="８％対象計",SUMIFS(M$9:M109,$N$9:$N109,"")+$S110-SUMIFS(M$9:M109,$A$9:$A109,"非課税・不課税取引計")-SUMIFS(M$9:M109,$A$9:$A109,"小計")-SUMIFS(M$9:M109,$A$9:$A109,"８％消費税計")-SUMIFS(M$9:M109,$A$9:$A109,"８％対象計")-SUMIFS($M$9:M109,$A$9:A109,"８％(軽減)消費税計")-SUMIFS($M$9:M109,$A$9:A109,"８％(軽減)対象計"),IF(A110="８％(軽減)消費税計",ROUND(SUMIFS($M$9:M109,$A$9:A109,"８％(軽減)対象計")/COUNTIF($A$9:A109,"８％(軽減)対象計")*0.08,0)+S110,IF($A110="８％消費税計",ROUND(SUMIFS(M$9:M109,$A$9:$A109,"８％対象計")/COUNTIF($A$9:$A109,"８％対象計")*0.08,0)+$S110,IF(A110="値引き",E110-G110-J110+S110,IF($C110="","",IF($D110="","",E110-G110-J110+$S110)))))))))),"")</f>
        <v/>
      </c>
      <c r="N110" s="241"/>
      <c r="O110" s="242"/>
      <c r="P110" s="308"/>
      <c r="Q110" s="249"/>
      <c r="R110" s="249"/>
      <c r="S110" s="250"/>
      <c r="T110" s="264"/>
      <c r="U110" s="265"/>
      <c r="V110" s="214" t="str">
        <f t="shared" si="7"/>
        <v/>
      </c>
    </row>
    <row r="111" spans="1:22" ht="19.899999999999999" customHeight="1">
      <c r="A111" s="230"/>
      <c r="B111" s="231"/>
      <c r="C111" s="232"/>
      <c r="D111" s="233"/>
      <c r="E111" s="234" t="str">
        <f ca="1">IFERROR(IF(A111="非課税・不課税取引計",SUMIFS($E$9:E110,$N$9:N110,"非・不")+P111,IF(A111="８％(軽減)対象計",SUMIFS($E$9:E110,$N$9:N110,"※")+P111,IF(AND(A111="小計",COUNTIF($A$9:A110,"小計")&lt;1),SUM($E$9:E110)+P111,IF(AND(A111="小計",COUNTIF($A$9:A110,"小計")&gt;=1),SUM(OFFSET($E$8,LARGE($V$9:V110,1)+1,0,LARGE($V$9:V111,1)-LARGE($V$9:V110,1)-1,1))+P111,IF(A111="８％対象計",SUMIFS($E$9:E110,$N$9:N110,"")+P111-SUMIFS($E$9:E110,$A$9:A110,"非課税・不課税取引計")-SUMIFS($E$9:E110,$A$9:A110,"小計")-SUMIFS($E$9:E110,$A$9:A110,"８％消費税計")-SUMIFS($E$9:E110,$A$9:A110,"８％対象計")-SUMIFS($E$9:E110,$A$9:A110,"８％(軽減)消費税計")-SUMIFS($E$9:E110,$A$9:A110,"８％(軽減)対象計"),IF(A111="８％(軽減)消費税計",ROUND(SUMIFS($E$9:E110,$A$9:A110,"８％(軽減)対象計")/COUNTIF($A$9:A110,"８％(軽減)対象計")*0.08,0)+P111,IF(A111="８％消費税計",ROUND(SUMIFS($E$9:E110,$A$9:A110,"８％対象計")/COUNTIF($A$9:A110,"８％対象計")*0.08,0)+P111,IF(AND(A111="値引き",C111="",D111=""),0+P111,IF(C111="","",IF(D111="","",ROUND(C111*D111,0)+P111)))))))))),"")</f>
        <v/>
      </c>
      <c r="F111" s="235"/>
      <c r="G111" s="236" t="str">
        <f ca="1">IFERROR(IF($A111="非課税・不課税取引計",SUMIFS(G$9:G110,$N$9:$N110,"非・不")+$Q111,IF(A111="８％(軽減)対象計",SUMIFS($G$9:G110,$N$9:N110,"※")+Q111,IF(AND(A111="小計",COUNTIF($A$9:A110,"小計")&lt;1),SUM($G$9:G110)+Q111,IF(AND(A111="小計",COUNTIF($A$9:A110,"小計")&gt;=1),SUM(OFFSET($G$8,LARGE($V$9:V110,1)+1,0,LARGE($V$9:V111,1)-LARGE($V$9:V110,1)-1,1))+Q111,IF($A111="８％対象計",SUMIFS(G$9:G110,$N$9:$N110,"")+$Q111-SUMIFS(G$9:G110,$A$9:$A110,"非課税・不課税取引計")-SUMIFS(G$9:G110,$A$9:$A110,"小計")-SUMIFS(G$9:G110,$A$9:$A110,"８％消費税計")-SUMIFS(G$9:G110,$A$9:$A110,"８％対象計")-SUMIFS($G$9:G110,$A$9:A110,"８％(軽減)消費税計")-SUMIFS($G$9:G110,$A$9:A110,"８％(軽減)対象計"),IF(A111="８％(軽減)消費税計",ROUND(SUMIFS($G$9:G110,$A$9:A110,"８％(軽減)対象計")/COUNTIF($A$9:A110,"８％(軽減)対象計")*0.08,0)+Q111,IF($A111="８％消費税計",ROUND(SUMIFS(G$9:G110,$A$9:$A110,"８％対象計")/COUNTIF($A$9:$A110,"８％対象計")*0.08,0)+$Q111,IF(A111="値引き",T111,IF($C111="","",IF($D111="","",ROUND(F111*$D111,0)+$Q111)))))))))),"")</f>
        <v/>
      </c>
      <c r="H111" s="237" t="str">
        <f t="shared" si="4"/>
        <v/>
      </c>
      <c r="I111" s="235"/>
      <c r="J111" s="238" t="str">
        <f ca="1">IFERROR(IF($A111="非課税・不課税取引計",SUMIFS(J$9:J110,$N$9:$N110,"非・不")+$R111,IF(A111="８％(軽減)対象計",SUMIFS($J$9:J110,$N$9:N110,"※")+R111,IF(AND(A111="小計",COUNTIF($A$9:A110,"小計")&lt;1),SUM($J$9:J110)+R111,IF(AND(A111="小計",COUNTIF($A$9:A110,"小計")&gt;=1),SUM(OFFSET($J$8,LARGE($V$9:V110,1)+1,0,LARGE($V$9:V111,1)-LARGE($V$9:V110,1)-1,1))+R111,IF($A111="８％対象計",SUMIFS(J$9:J110,$N$9:$N110,"")+$R111-SUMIFS(J$9:J110,$A$9:$A110,"非課税・不課税取引計")-SUMIFS(J$9:J110,$A$9:$A110,"小計")-SUMIFS(J$9:J110,$A$9:$A110,"８％消費税計")-SUMIFS(J$9:J110,$A$9:$A110,"８％対象計")-SUMIFS($J$9:J110,$A$9:A110,"８％(軽減)消費税計")-SUMIFS($J$9:J110,$A$9:A110,"８％(軽減)対象計"),IF(A111="８％(軽減)消費税計",ROUND(SUMIFS($J$9:J110,$A$9:A110,"８％(軽減)対象計")/COUNTIF($A$9:A110,"８％(軽減)対象計")*0.08,0)+R111,IF($A111="８％消費税計",ROUND(SUMIFS(J$9:J110,$A$9:$A110,"８％対象計")/COUNTIF($A$9:$A110,"８％対象計")*0.08,0)+$R111,IF(A111="値引き",U111,IF($C111="","",IF($D111="","",ROUND(I111*$D111,0)+$R111)))))))))),"")</f>
        <v/>
      </c>
      <c r="K111" s="239" t="str">
        <f t="shared" si="5"/>
        <v/>
      </c>
      <c r="L111" s="240" t="str">
        <f t="shared" si="6"/>
        <v/>
      </c>
      <c r="M111" s="234" t="str">
        <f ca="1">IFERROR(IF($A111="非課税・不課税取引計",SUMIFS(M$9:M110,$N$9:$N110,"非・不")+$S111,IF(A111="８％(軽減)対象計",SUMIFS($M$9:M110,$N$9:N110,"※")+S111,IF(AND(A111="小計",COUNTIF($A$9:A110,"小計")&lt;1),SUM($M$9:M110)+S111,IF(AND(A111="小計",COUNTIF($A$9:A110,"小計")&gt;=1),SUM(OFFSET($M$8,LARGE($V$9:V110,1)+1,0,LARGE($V$9:V111,1)-LARGE($V$9:V110,1)-1,1))+S111,IF($A111="８％対象計",SUMIFS(M$9:M110,$N$9:$N110,"")+$S111-SUMIFS(M$9:M110,$A$9:$A110,"非課税・不課税取引計")-SUMIFS(M$9:M110,$A$9:$A110,"小計")-SUMIFS(M$9:M110,$A$9:$A110,"８％消費税計")-SUMIFS(M$9:M110,$A$9:$A110,"８％対象計")-SUMIFS($M$9:M110,$A$9:A110,"８％(軽減)消費税計")-SUMIFS($M$9:M110,$A$9:A110,"８％(軽減)対象計"),IF(A111="８％(軽減)消費税計",ROUND(SUMIFS($M$9:M110,$A$9:A110,"８％(軽減)対象計")/COUNTIF($A$9:A110,"８％(軽減)対象計")*0.08,0)+S111,IF($A111="８％消費税計",ROUND(SUMIFS(M$9:M110,$A$9:$A110,"８％対象計")/COUNTIF($A$9:$A110,"８％対象計")*0.08,0)+$S111,IF(A111="値引き",E111-G111-J111+S111,IF($C111="","",IF($D111="","",E111-G111-J111+$S111)))))))))),"")</f>
        <v/>
      </c>
      <c r="N111" s="241"/>
      <c r="O111" s="242"/>
      <c r="P111" s="308"/>
      <c r="Q111" s="249"/>
      <c r="R111" s="249"/>
      <c r="S111" s="250"/>
      <c r="T111" s="264"/>
      <c r="U111" s="265"/>
      <c r="V111" s="214" t="str">
        <f t="shared" si="7"/>
        <v/>
      </c>
    </row>
    <row r="112" spans="1:22" ht="19.899999999999999" customHeight="1">
      <c r="A112" s="230"/>
      <c r="B112" s="231"/>
      <c r="C112" s="232"/>
      <c r="D112" s="233"/>
      <c r="E112" s="234" t="str">
        <f ca="1">IFERROR(IF(A112="非課税・不課税取引計",SUMIFS($E$9:E111,$N$9:N111,"非・不")+P112,IF(A112="８％(軽減)対象計",SUMIFS($E$9:E111,$N$9:N111,"※")+P112,IF(AND(A112="小計",COUNTIF($A$9:A111,"小計")&lt;1),SUM($E$9:E111)+P112,IF(AND(A112="小計",COUNTIF($A$9:A111,"小計")&gt;=1),SUM(OFFSET($E$8,LARGE($V$9:V111,1)+1,0,LARGE($V$9:V112,1)-LARGE($V$9:V111,1)-1,1))+P112,IF(A112="８％対象計",SUMIFS($E$9:E111,$N$9:N111,"")+P112-SUMIFS($E$9:E111,$A$9:A111,"非課税・不課税取引計")-SUMIFS($E$9:E111,$A$9:A111,"小計")-SUMIFS($E$9:E111,$A$9:A111,"８％消費税計")-SUMIFS($E$9:E111,$A$9:A111,"８％対象計")-SUMIFS($E$9:E111,$A$9:A111,"８％(軽減)消費税計")-SUMIFS($E$9:E111,$A$9:A111,"８％(軽減)対象計"),IF(A112="８％(軽減)消費税計",ROUND(SUMIFS($E$9:E111,$A$9:A111,"８％(軽減)対象計")/COUNTIF($A$9:A111,"８％(軽減)対象計")*0.08,0)+P112,IF(A112="８％消費税計",ROUND(SUMIFS($E$9:E111,$A$9:A111,"８％対象計")/COUNTIF($A$9:A111,"８％対象計")*0.08,0)+P112,IF(AND(A112="値引き",C112="",D112=""),0+P112,IF(C112="","",IF(D112="","",ROUND(C112*D112,0)+P112)))))))))),"")</f>
        <v/>
      </c>
      <c r="F112" s="235"/>
      <c r="G112" s="236" t="str">
        <f ca="1">IFERROR(IF($A112="非課税・不課税取引計",SUMIFS(G$9:G111,$N$9:$N111,"非・不")+$Q112,IF(A112="８％(軽減)対象計",SUMIFS($G$9:G111,$N$9:N111,"※")+Q112,IF(AND(A112="小計",COUNTIF($A$9:A111,"小計")&lt;1),SUM($G$9:G111)+Q112,IF(AND(A112="小計",COUNTIF($A$9:A111,"小計")&gt;=1),SUM(OFFSET($G$8,LARGE($V$9:V111,1)+1,0,LARGE($V$9:V112,1)-LARGE($V$9:V111,1)-1,1))+Q112,IF($A112="８％対象計",SUMIFS(G$9:G111,$N$9:$N111,"")+$Q112-SUMIFS(G$9:G111,$A$9:$A111,"非課税・不課税取引計")-SUMIFS(G$9:G111,$A$9:$A111,"小計")-SUMIFS(G$9:G111,$A$9:$A111,"８％消費税計")-SUMIFS(G$9:G111,$A$9:$A111,"８％対象計")-SUMIFS($G$9:G111,$A$9:A111,"８％(軽減)消費税計")-SUMIFS($G$9:G111,$A$9:A111,"８％(軽減)対象計"),IF(A112="８％(軽減)消費税計",ROUND(SUMIFS($G$9:G111,$A$9:A111,"８％(軽減)対象計")/COUNTIF($A$9:A111,"８％(軽減)対象計")*0.08,0)+Q112,IF($A112="８％消費税計",ROUND(SUMIFS(G$9:G111,$A$9:$A111,"８％対象計")/COUNTIF($A$9:$A111,"８％対象計")*0.08,0)+$Q112,IF(A112="値引き",T112,IF($C112="","",IF($D112="","",ROUND(F112*$D112,0)+$Q112)))))))))),"")</f>
        <v/>
      </c>
      <c r="H112" s="237" t="str">
        <f t="shared" si="4"/>
        <v/>
      </c>
      <c r="I112" s="235"/>
      <c r="J112" s="238" t="str">
        <f ca="1">IFERROR(IF($A112="非課税・不課税取引計",SUMIFS(J$9:J111,$N$9:$N111,"非・不")+$R112,IF(A112="８％(軽減)対象計",SUMIFS($J$9:J111,$N$9:N111,"※")+R112,IF(AND(A112="小計",COUNTIF($A$9:A111,"小計")&lt;1),SUM($J$9:J111)+R112,IF(AND(A112="小計",COUNTIF($A$9:A111,"小計")&gt;=1),SUM(OFFSET($J$8,LARGE($V$9:V111,1)+1,0,LARGE($V$9:V112,1)-LARGE($V$9:V111,1)-1,1))+R112,IF($A112="８％対象計",SUMIFS(J$9:J111,$N$9:$N111,"")+$R112-SUMIFS(J$9:J111,$A$9:$A111,"非課税・不課税取引計")-SUMIFS(J$9:J111,$A$9:$A111,"小計")-SUMIFS(J$9:J111,$A$9:$A111,"８％消費税計")-SUMIFS(J$9:J111,$A$9:$A111,"８％対象計")-SUMIFS($J$9:J111,$A$9:A111,"８％(軽減)消費税計")-SUMIFS($J$9:J111,$A$9:A111,"８％(軽減)対象計"),IF(A112="８％(軽減)消費税計",ROUND(SUMIFS($J$9:J111,$A$9:A111,"８％(軽減)対象計")/COUNTIF($A$9:A111,"８％(軽減)対象計")*0.08,0)+R112,IF($A112="８％消費税計",ROUND(SUMIFS(J$9:J111,$A$9:$A111,"８％対象計")/COUNTIF($A$9:$A111,"８％対象計")*0.08,0)+$R112,IF(A112="値引き",U112,IF($C112="","",IF($D112="","",ROUND(I112*$D112,0)+$R112)))))))))),"")</f>
        <v/>
      </c>
      <c r="K112" s="239" t="str">
        <f t="shared" si="5"/>
        <v/>
      </c>
      <c r="L112" s="240" t="str">
        <f t="shared" si="6"/>
        <v/>
      </c>
      <c r="M112" s="234" t="str">
        <f ca="1">IFERROR(IF($A112="非課税・不課税取引計",SUMIFS(M$9:M111,$N$9:$N111,"非・不")+$S112,IF(A112="８％(軽減)対象計",SUMIFS($M$9:M111,$N$9:N111,"※")+S112,IF(AND(A112="小計",COUNTIF($A$9:A111,"小計")&lt;1),SUM($M$9:M111)+S112,IF(AND(A112="小計",COUNTIF($A$9:A111,"小計")&gt;=1),SUM(OFFSET($M$8,LARGE($V$9:V111,1)+1,0,LARGE($V$9:V112,1)-LARGE($V$9:V111,1)-1,1))+S112,IF($A112="８％対象計",SUMIFS(M$9:M111,$N$9:$N111,"")+$S112-SUMIFS(M$9:M111,$A$9:$A111,"非課税・不課税取引計")-SUMIFS(M$9:M111,$A$9:$A111,"小計")-SUMIFS(M$9:M111,$A$9:$A111,"８％消費税計")-SUMIFS(M$9:M111,$A$9:$A111,"８％対象計")-SUMIFS($M$9:M111,$A$9:A111,"８％(軽減)消費税計")-SUMIFS($M$9:M111,$A$9:A111,"８％(軽減)対象計"),IF(A112="８％(軽減)消費税計",ROUND(SUMIFS($M$9:M111,$A$9:A111,"８％(軽減)対象計")/COUNTIF($A$9:A111,"８％(軽減)対象計")*0.08,0)+S112,IF($A112="８％消費税計",ROUND(SUMIFS(M$9:M111,$A$9:$A111,"８％対象計")/COUNTIF($A$9:$A111,"８％対象計")*0.08,0)+$S112,IF(A112="値引き",E112-G112-J112+S112,IF($C112="","",IF($D112="","",E112-G112-J112+$S112)))))))))),"")</f>
        <v/>
      </c>
      <c r="N112" s="241"/>
      <c r="O112" s="242"/>
      <c r="P112" s="308"/>
      <c r="Q112" s="249"/>
      <c r="R112" s="249"/>
      <c r="S112" s="250"/>
      <c r="T112" s="264"/>
      <c r="U112" s="265"/>
      <c r="V112" s="214" t="str">
        <f t="shared" si="7"/>
        <v/>
      </c>
    </row>
    <row r="113" spans="1:22" ht="19.899999999999999" customHeight="1">
      <c r="A113" s="230"/>
      <c r="B113" s="231"/>
      <c r="C113" s="232"/>
      <c r="D113" s="233"/>
      <c r="E113" s="234" t="str">
        <f ca="1">IFERROR(IF(A113="非課税・不課税取引計",SUMIFS($E$9:E112,$N$9:N112,"非・不")+P113,IF(A113="８％(軽減)対象計",SUMIFS($E$9:E112,$N$9:N112,"※")+P113,IF(AND(A113="小計",COUNTIF($A$9:A112,"小計")&lt;1),SUM($E$9:E112)+P113,IF(AND(A113="小計",COUNTIF($A$9:A112,"小計")&gt;=1),SUM(OFFSET($E$8,LARGE($V$9:V112,1)+1,0,LARGE($V$9:V113,1)-LARGE($V$9:V112,1)-1,1))+P113,IF(A113="８％対象計",SUMIFS($E$9:E112,$N$9:N112,"")+P113-SUMIFS($E$9:E112,$A$9:A112,"非課税・不課税取引計")-SUMIFS($E$9:E112,$A$9:A112,"小計")-SUMIFS($E$9:E112,$A$9:A112,"８％消費税計")-SUMIFS($E$9:E112,$A$9:A112,"８％対象計")-SUMIFS($E$9:E112,$A$9:A112,"８％(軽減)消費税計")-SUMIFS($E$9:E112,$A$9:A112,"８％(軽減)対象計"),IF(A113="８％(軽減)消費税計",ROUND(SUMIFS($E$9:E112,$A$9:A112,"８％(軽減)対象計")/COUNTIF($A$9:A112,"８％(軽減)対象計")*0.08,0)+P113,IF(A113="８％消費税計",ROUND(SUMIFS($E$9:E112,$A$9:A112,"８％対象計")/COUNTIF($A$9:A112,"８％対象計")*0.08,0)+P113,IF(AND(A113="値引き",C113="",D113=""),0+P113,IF(C113="","",IF(D113="","",ROUND(C113*D113,0)+P113)))))))))),"")</f>
        <v/>
      </c>
      <c r="F113" s="235"/>
      <c r="G113" s="236" t="str">
        <f ca="1">IFERROR(IF($A113="非課税・不課税取引計",SUMIFS(G$9:G112,$N$9:$N112,"非・不")+$Q113,IF(A113="８％(軽減)対象計",SUMIFS($G$9:G112,$N$9:N112,"※")+Q113,IF(AND(A113="小計",COUNTIF($A$9:A112,"小計")&lt;1),SUM($G$9:G112)+Q113,IF(AND(A113="小計",COUNTIF($A$9:A112,"小計")&gt;=1),SUM(OFFSET($G$8,LARGE($V$9:V112,1)+1,0,LARGE($V$9:V113,1)-LARGE($V$9:V112,1)-1,1))+Q113,IF($A113="８％対象計",SUMIFS(G$9:G112,$N$9:$N112,"")+$Q113-SUMIFS(G$9:G112,$A$9:$A112,"非課税・不課税取引計")-SUMIFS(G$9:G112,$A$9:$A112,"小計")-SUMIFS(G$9:G112,$A$9:$A112,"８％消費税計")-SUMIFS(G$9:G112,$A$9:$A112,"８％対象計")-SUMIFS($G$9:G112,$A$9:A112,"８％(軽減)消費税計")-SUMIFS($G$9:G112,$A$9:A112,"８％(軽減)対象計"),IF(A113="８％(軽減)消費税計",ROUND(SUMIFS($G$9:G112,$A$9:A112,"８％(軽減)対象計")/COUNTIF($A$9:A112,"８％(軽減)対象計")*0.08,0)+Q113,IF($A113="８％消費税計",ROUND(SUMIFS(G$9:G112,$A$9:$A112,"８％対象計")/COUNTIF($A$9:$A112,"８％対象計")*0.08,0)+$Q113,IF(A113="値引き",T113,IF($C113="","",IF($D113="","",ROUND(F113*$D113,0)+$Q113)))))))))),"")</f>
        <v/>
      </c>
      <c r="H113" s="237" t="str">
        <f t="shared" si="4"/>
        <v/>
      </c>
      <c r="I113" s="235"/>
      <c r="J113" s="238" t="str">
        <f ca="1">IFERROR(IF($A113="非課税・不課税取引計",SUMIFS(J$9:J112,$N$9:$N112,"非・不")+$R113,IF(A113="８％(軽減)対象計",SUMIFS($J$9:J112,$N$9:N112,"※")+R113,IF(AND(A113="小計",COUNTIF($A$9:A112,"小計")&lt;1),SUM($J$9:J112)+R113,IF(AND(A113="小計",COUNTIF($A$9:A112,"小計")&gt;=1),SUM(OFFSET($J$8,LARGE($V$9:V112,1)+1,0,LARGE($V$9:V113,1)-LARGE($V$9:V112,1)-1,1))+R113,IF($A113="８％対象計",SUMIFS(J$9:J112,$N$9:$N112,"")+$R113-SUMIFS(J$9:J112,$A$9:$A112,"非課税・不課税取引計")-SUMIFS(J$9:J112,$A$9:$A112,"小計")-SUMIFS(J$9:J112,$A$9:$A112,"８％消費税計")-SUMIFS(J$9:J112,$A$9:$A112,"８％対象計")-SUMIFS($J$9:J112,$A$9:A112,"８％(軽減)消費税計")-SUMIFS($J$9:J112,$A$9:A112,"８％(軽減)対象計"),IF(A113="８％(軽減)消費税計",ROUND(SUMIFS($J$9:J112,$A$9:A112,"８％(軽減)対象計")/COUNTIF($A$9:A112,"８％(軽減)対象計")*0.08,0)+R113,IF($A113="８％消費税計",ROUND(SUMIFS(J$9:J112,$A$9:$A112,"８％対象計")/COUNTIF($A$9:$A112,"８％対象計")*0.08,0)+$R113,IF(A113="値引き",U113,IF($C113="","",IF($D113="","",ROUND(I113*$D113,0)+$R113)))))))))),"")</f>
        <v/>
      </c>
      <c r="K113" s="239" t="str">
        <f t="shared" si="5"/>
        <v/>
      </c>
      <c r="L113" s="240" t="str">
        <f t="shared" si="6"/>
        <v/>
      </c>
      <c r="M113" s="234" t="str">
        <f ca="1">IFERROR(IF($A113="非課税・不課税取引計",SUMIFS(M$9:M112,$N$9:$N112,"非・不")+$S113,IF(A113="８％(軽減)対象計",SUMIFS($M$9:M112,$N$9:N112,"※")+S113,IF(AND(A113="小計",COUNTIF($A$9:A112,"小計")&lt;1),SUM($M$9:M112)+S113,IF(AND(A113="小計",COUNTIF($A$9:A112,"小計")&gt;=1),SUM(OFFSET($M$8,LARGE($V$9:V112,1)+1,0,LARGE($V$9:V113,1)-LARGE($V$9:V112,1)-1,1))+S113,IF($A113="８％対象計",SUMIFS(M$9:M112,$N$9:$N112,"")+$S113-SUMIFS(M$9:M112,$A$9:$A112,"非課税・不課税取引計")-SUMIFS(M$9:M112,$A$9:$A112,"小計")-SUMIFS(M$9:M112,$A$9:$A112,"８％消費税計")-SUMIFS(M$9:M112,$A$9:$A112,"８％対象計")-SUMIFS($M$9:M112,$A$9:A112,"８％(軽減)消費税計")-SUMIFS($M$9:M112,$A$9:A112,"８％(軽減)対象計"),IF(A113="８％(軽減)消費税計",ROUND(SUMIFS($M$9:M112,$A$9:A112,"８％(軽減)対象計")/COUNTIF($A$9:A112,"８％(軽減)対象計")*0.08,0)+S113,IF($A113="８％消費税計",ROUND(SUMIFS(M$9:M112,$A$9:$A112,"８％対象計")/COUNTIF($A$9:$A112,"８％対象計")*0.08,0)+$S113,IF(A113="値引き",E113-G113-J113+S113,IF($C113="","",IF($D113="","",E113-G113-J113+$S113)))))))))),"")</f>
        <v/>
      </c>
      <c r="N113" s="241"/>
      <c r="O113" s="242"/>
      <c r="P113" s="308"/>
      <c r="Q113" s="249"/>
      <c r="R113" s="249"/>
      <c r="S113" s="250"/>
      <c r="T113" s="264"/>
      <c r="U113" s="265"/>
      <c r="V113" s="214" t="str">
        <f t="shared" si="7"/>
        <v/>
      </c>
    </row>
    <row r="114" spans="1:22" ht="19.899999999999999" customHeight="1">
      <c r="A114" s="230"/>
      <c r="B114" s="231"/>
      <c r="C114" s="232"/>
      <c r="D114" s="233"/>
      <c r="E114" s="234" t="str">
        <f ca="1">IFERROR(IF(A114="非課税・不課税取引計",SUMIFS($E$9:E113,$N$9:N113,"非・不")+P114,IF(A114="８％(軽減)対象計",SUMIFS($E$9:E113,$N$9:N113,"※")+P114,IF(AND(A114="小計",COUNTIF($A$9:A113,"小計")&lt;1),SUM($E$9:E113)+P114,IF(AND(A114="小計",COUNTIF($A$9:A113,"小計")&gt;=1),SUM(OFFSET($E$8,LARGE($V$9:V113,1)+1,0,LARGE($V$9:V114,1)-LARGE($V$9:V113,1)-1,1))+P114,IF(A114="８％対象計",SUMIFS($E$9:E113,$N$9:N113,"")+P114-SUMIFS($E$9:E113,$A$9:A113,"非課税・不課税取引計")-SUMIFS($E$9:E113,$A$9:A113,"小計")-SUMIFS($E$9:E113,$A$9:A113,"８％消費税計")-SUMIFS($E$9:E113,$A$9:A113,"８％対象計")-SUMIFS($E$9:E113,$A$9:A113,"８％(軽減)消費税計")-SUMIFS($E$9:E113,$A$9:A113,"８％(軽減)対象計"),IF(A114="８％(軽減)消費税計",ROUND(SUMIFS($E$9:E113,$A$9:A113,"８％(軽減)対象計")/COUNTIF($A$9:A113,"８％(軽減)対象計")*0.08,0)+P114,IF(A114="８％消費税計",ROUND(SUMIFS($E$9:E113,$A$9:A113,"８％対象計")/COUNTIF($A$9:A113,"８％対象計")*0.08,0)+P114,IF(AND(A114="値引き",C114="",D114=""),0+P114,IF(C114="","",IF(D114="","",ROUND(C114*D114,0)+P114)))))))))),"")</f>
        <v/>
      </c>
      <c r="F114" s="235"/>
      <c r="G114" s="236" t="str">
        <f ca="1">IFERROR(IF($A114="非課税・不課税取引計",SUMIFS(G$9:G113,$N$9:$N113,"非・不")+$Q114,IF(A114="８％(軽減)対象計",SUMIFS($G$9:G113,$N$9:N113,"※")+Q114,IF(AND(A114="小計",COUNTIF($A$9:A113,"小計")&lt;1),SUM($G$9:G113)+Q114,IF(AND(A114="小計",COUNTIF($A$9:A113,"小計")&gt;=1),SUM(OFFSET($G$8,LARGE($V$9:V113,1)+1,0,LARGE($V$9:V114,1)-LARGE($V$9:V113,1)-1,1))+Q114,IF($A114="８％対象計",SUMIFS(G$9:G113,$N$9:$N113,"")+$Q114-SUMIFS(G$9:G113,$A$9:$A113,"非課税・不課税取引計")-SUMIFS(G$9:G113,$A$9:$A113,"小計")-SUMIFS(G$9:G113,$A$9:$A113,"８％消費税計")-SUMIFS(G$9:G113,$A$9:$A113,"８％対象計")-SUMIFS($G$9:G113,$A$9:A113,"８％(軽減)消費税計")-SUMIFS($G$9:G113,$A$9:A113,"８％(軽減)対象計"),IF(A114="８％(軽減)消費税計",ROUND(SUMIFS($G$9:G113,$A$9:A113,"８％(軽減)対象計")/COUNTIF($A$9:A113,"８％(軽減)対象計")*0.08,0)+Q114,IF($A114="８％消費税計",ROUND(SUMIFS(G$9:G113,$A$9:$A113,"８％対象計")/COUNTIF($A$9:$A113,"８％対象計")*0.08,0)+$Q114,IF(A114="値引き",T114,IF($C114="","",IF($D114="","",ROUND(F114*$D114,0)+$Q114)))))))))),"")</f>
        <v/>
      </c>
      <c r="H114" s="237" t="str">
        <f t="shared" si="4"/>
        <v/>
      </c>
      <c r="I114" s="235"/>
      <c r="J114" s="238" t="str">
        <f ca="1">IFERROR(IF($A114="非課税・不課税取引計",SUMIFS(J$9:J113,$N$9:$N113,"非・不")+$R114,IF(A114="８％(軽減)対象計",SUMIFS($J$9:J113,$N$9:N113,"※")+R114,IF(AND(A114="小計",COUNTIF($A$9:A113,"小計")&lt;1),SUM($J$9:J113)+R114,IF(AND(A114="小計",COUNTIF($A$9:A113,"小計")&gt;=1),SUM(OFFSET($J$8,LARGE($V$9:V113,1)+1,0,LARGE($V$9:V114,1)-LARGE($V$9:V113,1)-1,1))+R114,IF($A114="８％対象計",SUMIFS(J$9:J113,$N$9:$N113,"")+$R114-SUMIFS(J$9:J113,$A$9:$A113,"非課税・不課税取引計")-SUMIFS(J$9:J113,$A$9:$A113,"小計")-SUMIFS(J$9:J113,$A$9:$A113,"８％消費税計")-SUMIFS(J$9:J113,$A$9:$A113,"８％対象計")-SUMIFS($J$9:J113,$A$9:A113,"８％(軽減)消費税計")-SUMIFS($J$9:J113,$A$9:A113,"８％(軽減)対象計"),IF(A114="８％(軽減)消費税計",ROUND(SUMIFS($J$9:J113,$A$9:A113,"８％(軽減)対象計")/COUNTIF($A$9:A113,"８％(軽減)対象計")*0.08,0)+R114,IF($A114="８％消費税計",ROUND(SUMIFS(J$9:J113,$A$9:$A113,"８％対象計")/COUNTIF($A$9:$A113,"８％対象計")*0.08,0)+$R114,IF(A114="値引き",U114,IF($C114="","",IF($D114="","",ROUND(I114*$D114,0)+$R114)))))))))),"")</f>
        <v/>
      </c>
      <c r="K114" s="239" t="str">
        <f t="shared" si="5"/>
        <v/>
      </c>
      <c r="L114" s="240" t="str">
        <f t="shared" si="6"/>
        <v/>
      </c>
      <c r="M114" s="234" t="str">
        <f ca="1">IFERROR(IF($A114="非課税・不課税取引計",SUMIFS(M$9:M113,$N$9:$N113,"非・不")+$S114,IF(A114="８％(軽減)対象計",SUMIFS($M$9:M113,$N$9:N113,"※")+S114,IF(AND(A114="小計",COUNTIF($A$9:A113,"小計")&lt;1),SUM($M$9:M113)+S114,IF(AND(A114="小計",COUNTIF($A$9:A113,"小計")&gt;=1),SUM(OFFSET($M$8,LARGE($V$9:V113,1)+1,0,LARGE($V$9:V114,1)-LARGE($V$9:V113,1)-1,1))+S114,IF($A114="８％対象計",SUMIFS(M$9:M113,$N$9:$N113,"")+$S114-SUMIFS(M$9:M113,$A$9:$A113,"非課税・不課税取引計")-SUMIFS(M$9:M113,$A$9:$A113,"小計")-SUMIFS(M$9:M113,$A$9:$A113,"８％消費税計")-SUMIFS(M$9:M113,$A$9:$A113,"８％対象計")-SUMIFS($M$9:M113,$A$9:A113,"８％(軽減)消費税計")-SUMIFS($M$9:M113,$A$9:A113,"８％(軽減)対象計"),IF(A114="８％(軽減)消費税計",ROUND(SUMIFS($M$9:M113,$A$9:A113,"８％(軽減)対象計")/COUNTIF($A$9:A113,"８％(軽減)対象計")*0.08,0)+S114,IF($A114="８％消費税計",ROUND(SUMIFS(M$9:M113,$A$9:$A113,"８％対象計")/COUNTIF($A$9:$A113,"８％対象計")*0.08,0)+$S114,IF(A114="値引き",E114-G114-J114+S114,IF($C114="","",IF($D114="","",E114-G114-J114+$S114)))))))))),"")</f>
        <v/>
      </c>
      <c r="N114" s="241"/>
      <c r="O114" s="242"/>
      <c r="P114" s="308"/>
      <c r="Q114" s="249"/>
      <c r="R114" s="249"/>
      <c r="S114" s="250"/>
      <c r="T114" s="264"/>
      <c r="U114" s="265"/>
      <c r="V114" s="214" t="str">
        <f t="shared" si="7"/>
        <v/>
      </c>
    </row>
    <row r="115" spans="1:22" ht="19.899999999999999" customHeight="1">
      <c r="A115" s="230"/>
      <c r="B115" s="231"/>
      <c r="C115" s="232"/>
      <c r="D115" s="233"/>
      <c r="E115" s="234" t="str">
        <f ca="1">IFERROR(IF(A115="非課税・不課税取引計",SUMIFS($E$9:E114,$N$9:N114,"非・不")+P115,IF(A115="８％(軽減)対象計",SUMIFS($E$9:E114,$N$9:N114,"※")+P115,IF(AND(A115="小計",COUNTIF($A$9:A114,"小計")&lt;1),SUM($E$9:E114)+P115,IF(AND(A115="小計",COUNTIF($A$9:A114,"小計")&gt;=1),SUM(OFFSET($E$8,LARGE($V$9:V114,1)+1,0,LARGE($V$9:V115,1)-LARGE($V$9:V114,1)-1,1))+P115,IF(A115="８％対象計",SUMIFS($E$9:E114,$N$9:N114,"")+P115-SUMIFS($E$9:E114,$A$9:A114,"非課税・不課税取引計")-SUMIFS($E$9:E114,$A$9:A114,"小計")-SUMIFS($E$9:E114,$A$9:A114,"８％消費税計")-SUMIFS($E$9:E114,$A$9:A114,"８％対象計")-SUMIFS($E$9:E114,$A$9:A114,"８％(軽減)消費税計")-SUMIFS($E$9:E114,$A$9:A114,"８％(軽減)対象計"),IF(A115="８％(軽減)消費税計",ROUND(SUMIFS($E$9:E114,$A$9:A114,"８％(軽減)対象計")/COUNTIF($A$9:A114,"８％(軽減)対象計")*0.08,0)+P115,IF(A115="８％消費税計",ROUND(SUMIFS($E$9:E114,$A$9:A114,"８％対象計")/COUNTIF($A$9:A114,"８％対象計")*0.08,0)+P115,IF(AND(A115="値引き",C115="",D115=""),0+P115,IF(C115="","",IF(D115="","",ROUND(C115*D115,0)+P115)))))))))),"")</f>
        <v/>
      </c>
      <c r="F115" s="235"/>
      <c r="G115" s="236" t="str">
        <f ca="1">IFERROR(IF($A115="非課税・不課税取引計",SUMIFS(G$9:G114,$N$9:$N114,"非・不")+$Q115,IF(A115="８％(軽減)対象計",SUMIFS($G$9:G114,$N$9:N114,"※")+Q115,IF(AND(A115="小計",COUNTIF($A$9:A114,"小計")&lt;1),SUM($G$9:G114)+Q115,IF(AND(A115="小計",COUNTIF($A$9:A114,"小計")&gt;=1),SUM(OFFSET($G$8,LARGE($V$9:V114,1)+1,0,LARGE($V$9:V115,1)-LARGE($V$9:V114,1)-1,1))+Q115,IF($A115="８％対象計",SUMIFS(G$9:G114,$N$9:$N114,"")+$Q115-SUMIFS(G$9:G114,$A$9:$A114,"非課税・不課税取引計")-SUMIFS(G$9:G114,$A$9:$A114,"小計")-SUMIFS(G$9:G114,$A$9:$A114,"８％消費税計")-SUMIFS(G$9:G114,$A$9:$A114,"８％対象計")-SUMIFS($G$9:G114,$A$9:A114,"８％(軽減)消費税計")-SUMIFS($G$9:G114,$A$9:A114,"８％(軽減)対象計"),IF(A115="８％(軽減)消費税計",ROUND(SUMIFS($G$9:G114,$A$9:A114,"８％(軽減)対象計")/COUNTIF($A$9:A114,"８％(軽減)対象計")*0.08,0)+Q115,IF($A115="８％消費税計",ROUND(SUMIFS(G$9:G114,$A$9:$A114,"８％対象計")/COUNTIF($A$9:$A114,"８％対象計")*0.08,0)+$Q115,IF(A115="値引き",T115,IF($C115="","",IF($D115="","",ROUND(F115*$D115,0)+$Q115)))))))))),"")</f>
        <v/>
      </c>
      <c r="H115" s="237" t="str">
        <f t="shared" si="4"/>
        <v/>
      </c>
      <c r="I115" s="235"/>
      <c r="J115" s="238" t="str">
        <f ca="1">IFERROR(IF($A115="非課税・不課税取引計",SUMIFS(J$9:J114,$N$9:$N114,"非・不")+$R115,IF(A115="８％(軽減)対象計",SUMIFS($J$9:J114,$N$9:N114,"※")+R115,IF(AND(A115="小計",COUNTIF($A$9:A114,"小計")&lt;1),SUM($J$9:J114)+R115,IF(AND(A115="小計",COUNTIF($A$9:A114,"小計")&gt;=1),SUM(OFFSET($J$8,LARGE($V$9:V114,1)+1,0,LARGE($V$9:V115,1)-LARGE($V$9:V114,1)-1,1))+R115,IF($A115="８％対象計",SUMIFS(J$9:J114,$N$9:$N114,"")+$R115-SUMIFS(J$9:J114,$A$9:$A114,"非課税・不課税取引計")-SUMIFS(J$9:J114,$A$9:$A114,"小計")-SUMIFS(J$9:J114,$A$9:$A114,"８％消費税計")-SUMIFS(J$9:J114,$A$9:$A114,"８％対象計")-SUMIFS($J$9:J114,$A$9:A114,"８％(軽減)消費税計")-SUMIFS($J$9:J114,$A$9:A114,"８％(軽減)対象計"),IF(A115="８％(軽減)消費税計",ROUND(SUMIFS($J$9:J114,$A$9:A114,"８％(軽減)対象計")/COUNTIF($A$9:A114,"８％(軽減)対象計")*0.08,0)+R115,IF($A115="８％消費税計",ROUND(SUMIFS(J$9:J114,$A$9:$A114,"８％対象計")/COUNTIF($A$9:$A114,"８％対象計")*0.08,0)+$R115,IF(A115="値引き",U115,IF($C115="","",IF($D115="","",ROUND(I115*$D115,0)+$R115)))))))))),"")</f>
        <v/>
      </c>
      <c r="K115" s="239" t="str">
        <f t="shared" si="5"/>
        <v/>
      </c>
      <c r="L115" s="240" t="str">
        <f t="shared" si="6"/>
        <v/>
      </c>
      <c r="M115" s="234" t="str">
        <f ca="1">IFERROR(IF($A115="非課税・不課税取引計",SUMIFS(M$9:M114,$N$9:$N114,"非・不")+$S115,IF(A115="８％(軽減)対象計",SUMIFS($M$9:M114,$N$9:N114,"※")+S115,IF(AND(A115="小計",COUNTIF($A$9:A114,"小計")&lt;1),SUM($M$9:M114)+S115,IF(AND(A115="小計",COUNTIF($A$9:A114,"小計")&gt;=1),SUM(OFFSET($M$8,LARGE($V$9:V114,1)+1,0,LARGE($V$9:V115,1)-LARGE($V$9:V114,1)-1,1))+S115,IF($A115="８％対象計",SUMIFS(M$9:M114,$N$9:$N114,"")+$S115-SUMIFS(M$9:M114,$A$9:$A114,"非課税・不課税取引計")-SUMIFS(M$9:M114,$A$9:$A114,"小計")-SUMIFS(M$9:M114,$A$9:$A114,"８％消費税計")-SUMIFS(M$9:M114,$A$9:$A114,"８％対象計")-SUMIFS($M$9:M114,$A$9:A114,"８％(軽減)消費税計")-SUMIFS($M$9:M114,$A$9:A114,"８％(軽減)対象計"),IF(A115="８％(軽減)消費税計",ROUND(SUMIFS($M$9:M114,$A$9:A114,"８％(軽減)対象計")/COUNTIF($A$9:A114,"８％(軽減)対象計")*0.08,0)+S115,IF($A115="８％消費税計",ROUND(SUMIFS(M$9:M114,$A$9:$A114,"８％対象計")/COUNTIF($A$9:$A114,"８％対象計")*0.08,0)+$S115,IF(A115="値引き",E115-G115-J115+S115,IF($C115="","",IF($D115="","",E115-G115-J115+$S115)))))))))),"")</f>
        <v/>
      </c>
      <c r="N115" s="241"/>
      <c r="O115" s="242"/>
      <c r="P115" s="308"/>
      <c r="Q115" s="249"/>
      <c r="R115" s="249"/>
      <c r="S115" s="250"/>
      <c r="T115" s="264"/>
      <c r="U115" s="265"/>
      <c r="V115" s="214" t="str">
        <f t="shared" si="7"/>
        <v/>
      </c>
    </row>
    <row r="116" spans="1:22" ht="19.899999999999999" customHeight="1">
      <c r="A116" s="230"/>
      <c r="B116" s="231"/>
      <c r="C116" s="232"/>
      <c r="D116" s="233"/>
      <c r="E116" s="234" t="str">
        <f ca="1">IFERROR(IF(A116="非課税・不課税取引計",SUMIFS($E$9:E115,$N$9:N115,"非・不")+P116,IF(A116="８％(軽減)対象計",SUMIFS($E$9:E115,$N$9:N115,"※")+P116,IF(AND(A116="小計",COUNTIF($A$9:A115,"小計")&lt;1),SUM($E$9:E115)+P116,IF(AND(A116="小計",COUNTIF($A$9:A115,"小計")&gt;=1),SUM(OFFSET($E$8,LARGE($V$9:V115,1)+1,0,LARGE($V$9:V116,1)-LARGE($V$9:V115,1)-1,1))+P116,IF(A116="８％対象計",SUMIFS($E$9:E115,$N$9:N115,"")+P116-SUMIFS($E$9:E115,$A$9:A115,"非課税・不課税取引計")-SUMIFS($E$9:E115,$A$9:A115,"小計")-SUMIFS($E$9:E115,$A$9:A115,"８％消費税計")-SUMIFS($E$9:E115,$A$9:A115,"８％対象計")-SUMIFS($E$9:E115,$A$9:A115,"８％(軽減)消費税計")-SUMIFS($E$9:E115,$A$9:A115,"８％(軽減)対象計"),IF(A116="８％(軽減)消費税計",ROUND(SUMIFS($E$9:E115,$A$9:A115,"８％(軽減)対象計")/COUNTIF($A$9:A115,"８％(軽減)対象計")*0.08,0)+P116,IF(A116="８％消費税計",ROUND(SUMIFS($E$9:E115,$A$9:A115,"８％対象計")/COUNTIF($A$9:A115,"８％対象計")*0.08,0)+P116,IF(AND(A116="値引き",C116="",D116=""),0+P116,IF(C116="","",IF(D116="","",ROUND(C116*D116,0)+P116)))))))))),"")</f>
        <v/>
      </c>
      <c r="F116" s="235"/>
      <c r="G116" s="236" t="str">
        <f ca="1">IFERROR(IF($A116="非課税・不課税取引計",SUMIFS(G$9:G115,$N$9:$N115,"非・不")+$Q116,IF(A116="８％(軽減)対象計",SUMIFS($G$9:G115,$N$9:N115,"※")+Q116,IF(AND(A116="小計",COUNTIF($A$9:A115,"小計")&lt;1),SUM($G$9:G115)+Q116,IF(AND(A116="小計",COUNTIF($A$9:A115,"小計")&gt;=1),SUM(OFFSET($G$8,LARGE($V$9:V115,1)+1,0,LARGE($V$9:V116,1)-LARGE($V$9:V115,1)-1,1))+Q116,IF($A116="８％対象計",SUMIFS(G$9:G115,$N$9:$N115,"")+$Q116-SUMIFS(G$9:G115,$A$9:$A115,"非課税・不課税取引計")-SUMIFS(G$9:G115,$A$9:$A115,"小計")-SUMIFS(G$9:G115,$A$9:$A115,"８％消費税計")-SUMIFS(G$9:G115,$A$9:$A115,"８％対象計")-SUMIFS($G$9:G115,$A$9:A115,"８％(軽減)消費税計")-SUMIFS($G$9:G115,$A$9:A115,"８％(軽減)対象計"),IF(A116="８％(軽減)消費税計",ROUND(SUMIFS($G$9:G115,$A$9:A115,"８％(軽減)対象計")/COUNTIF($A$9:A115,"８％(軽減)対象計")*0.08,0)+Q116,IF($A116="８％消費税計",ROUND(SUMIFS(G$9:G115,$A$9:$A115,"８％対象計")/COUNTIF($A$9:$A115,"８％対象計")*0.08,0)+$Q116,IF(A116="値引き",T116,IF($C116="","",IF($D116="","",ROUND(F116*$D116,0)+$Q116)))))))))),"")</f>
        <v/>
      </c>
      <c r="H116" s="237" t="str">
        <f t="shared" si="4"/>
        <v/>
      </c>
      <c r="I116" s="235"/>
      <c r="J116" s="238" t="str">
        <f ca="1">IFERROR(IF($A116="非課税・不課税取引計",SUMIFS(J$9:J115,$N$9:$N115,"非・不")+$R116,IF(A116="８％(軽減)対象計",SUMIFS($J$9:J115,$N$9:N115,"※")+R116,IF(AND(A116="小計",COUNTIF($A$9:A115,"小計")&lt;1),SUM($J$9:J115)+R116,IF(AND(A116="小計",COUNTIF($A$9:A115,"小計")&gt;=1),SUM(OFFSET($J$8,LARGE($V$9:V115,1)+1,0,LARGE($V$9:V116,1)-LARGE($V$9:V115,1)-1,1))+R116,IF($A116="８％対象計",SUMIFS(J$9:J115,$N$9:$N115,"")+$R116-SUMIFS(J$9:J115,$A$9:$A115,"非課税・不課税取引計")-SUMIFS(J$9:J115,$A$9:$A115,"小計")-SUMIFS(J$9:J115,$A$9:$A115,"８％消費税計")-SUMIFS(J$9:J115,$A$9:$A115,"８％対象計")-SUMIFS($J$9:J115,$A$9:A115,"８％(軽減)消費税計")-SUMIFS($J$9:J115,$A$9:A115,"８％(軽減)対象計"),IF(A116="８％(軽減)消費税計",ROUND(SUMIFS($J$9:J115,$A$9:A115,"８％(軽減)対象計")/COUNTIF($A$9:A115,"８％(軽減)対象計")*0.08,0)+R116,IF($A116="８％消費税計",ROUND(SUMIFS(J$9:J115,$A$9:$A115,"８％対象計")/COUNTIF($A$9:$A115,"８％対象計")*0.08,0)+$R116,IF(A116="値引き",U116,IF($C116="","",IF($D116="","",ROUND(I116*$D116,0)+$R116)))))))))),"")</f>
        <v/>
      </c>
      <c r="K116" s="239" t="str">
        <f t="shared" si="5"/>
        <v/>
      </c>
      <c r="L116" s="240" t="str">
        <f t="shared" si="6"/>
        <v/>
      </c>
      <c r="M116" s="234" t="str">
        <f ca="1">IFERROR(IF($A116="非課税・不課税取引計",SUMIFS(M$9:M115,$N$9:$N115,"非・不")+$S116,IF(A116="８％(軽減)対象計",SUMIFS($M$9:M115,$N$9:N115,"※")+S116,IF(AND(A116="小計",COUNTIF($A$9:A115,"小計")&lt;1),SUM($M$9:M115)+S116,IF(AND(A116="小計",COUNTIF($A$9:A115,"小計")&gt;=1),SUM(OFFSET($M$8,LARGE($V$9:V115,1)+1,0,LARGE($V$9:V116,1)-LARGE($V$9:V115,1)-1,1))+S116,IF($A116="８％対象計",SUMIFS(M$9:M115,$N$9:$N115,"")+$S116-SUMIFS(M$9:M115,$A$9:$A115,"非課税・不課税取引計")-SUMIFS(M$9:M115,$A$9:$A115,"小計")-SUMIFS(M$9:M115,$A$9:$A115,"８％消費税計")-SUMIFS(M$9:M115,$A$9:$A115,"８％対象計")-SUMIFS($M$9:M115,$A$9:A115,"８％(軽減)消費税計")-SUMIFS($M$9:M115,$A$9:A115,"８％(軽減)対象計"),IF(A116="８％(軽減)消費税計",ROUND(SUMIFS($M$9:M115,$A$9:A115,"８％(軽減)対象計")/COUNTIF($A$9:A115,"８％(軽減)対象計")*0.08,0)+S116,IF($A116="８％消費税計",ROUND(SUMIFS(M$9:M115,$A$9:$A115,"８％対象計")/COUNTIF($A$9:$A115,"８％対象計")*0.08,0)+$S116,IF(A116="値引き",E116-G116-J116+S116,IF($C116="","",IF($D116="","",E116-G116-J116+$S116)))))))))),"")</f>
        <v/>
      </c>
      <c r="N116" s="241"/>
      <c r="O116" s="242"/>
      <c r="P116" s="308"/>
      <c r="Q116" s="249"/>
      <c r="R116" s="249"/>
      <c r="S116" s="250"/>
      <c r="T116" s="264"/>
      <c r="U116" s="265"/>
      <c r="V116" s="214" t="str">
        <f t="shared" si="7"/>
        <v/>
      </c>
    </row>
    <row r="117" spans="1:22" ht="19.899999999999999" customHeight="1">
      <c r="A117" s="230"/>
      <c r="B117" s="231"/>
      <c r="C117" s="232"/>
      <c r="D117" s="233"/>
      <c r="E117" s="234" t="str">
        <f ca="1">IFERROR(IF(A117="非課税・不課税取引計",SUMIFS($E$9:E116,$N$9:N116,"非・不")+P117,IF(A117="８％(軽減)対象計",SUMIFS($E$9:E116,$N$9:N116,"※")+P117,IF(AND(A117="小計",COUNTIF($A$9:A116,"小計")&lt;1),SUM($E$9:E116)+P117,IF(AND(A117="小計",COUNTIF($A$9:A116,"小計")&gt;=1),SUM(OFFSET($E$8,LARGE($V$9:V116,1)+1,0,LARGE($V$9:V117,1)-LARGE($V$9:V116,1)-1,1))+P117,IF(A117="８％対象計",SUMIFS($E$9:E116,$N$9:N116,"")+P117-SUMIFS($E$9:E116,$A$9:A116,"非課税・不課税取引計")-SUMIFS($E$9:E116,$A$9:A116,"小計")-SUMIFS($E$9:E116,$A$9:A116,"８％消費税計")-SUMIFS($E$9:E116,$A$9:A116,"８％対象計")-SUMIFS($E$9:E116,$A$9:A116,"８％(軽減)消費税計")-SUMIFS($E$9:E116,$A$9:A116,"８％(軽減)対象計"),IF(A117="８％(軽減)消費税計",ROUND(SUMIFS($E$9:E116,$A$9:A116,"８％(軽減)対象計")/COUNTIF($A$9:A116,"８％(軽減)対象計")*0.08,0)+P117,IF(A117="８％消費税計",ROUND(SUMIFS($E$9:E116,$A$9:A116,"８％対象計")/COUNTIF($A$9:A116,"８％対象計")*0.08,0)+P117,IF(AND(A117="値引き",C117="",D117=""),0+P117,IF(C117="","",IF(D117="","",ROUND(C117*D117,0)+P117)))))))))),"")</f>
        <v/>
      </c>
      <c r="F117" s="235"/>
      <c r="G117" s="236" t="str">
        <f ca="1">IFERROR(IF($A117="非課税・不課税取引計",SUMIFS(G$9:G116,$N$9:$N116,"非・不")+$Q117,IF(A117="８％(軽減)対象計",SUMIFS($G$9:G116,$N$9:N116,"※")+Q117,IF(AND(A117="小計",COUNTIF($A$9:A116,"小計")&lt;1),SUM($G$9:G116)+Q117,IF(AND(A117="小計",COUNTIF($A$9:A116,"小計")&gt;=1),SUM(OFFSET($G$8,LARGE($V$9:V116,1)+1,0,LARGE($V$9:V117,1)-LARGE($V$9:V116,1)-1,1))+Q117,IF($A117="８％対象計",SUMIFS(G$9:G116,$N$9:$N116,"")+$Q117-SUMIFS(G$9:G116,$A$9:$A116,"非課税・不課税取引計")-SUMIFS(G$9:G116,$A$9:$A116,"小計")-SUMIFS(G$9:G116,$A$9:$A116,"８％消費税計")-SUMIFS(G$9:G116,$A$9:$A116,"８％対象計")-SUMIFS($G$9:G116,$A$9:A116,"８％(軽減)消費税計")-SUMIFS($G$9:G116,$A$9:A116,"８％(軽減)対象計"),IF(A117="８％(軽減)消費税計",ROUND(SUMIFS($G$9:G116,$A$9:A116,"８％(軽減)対象計")/COUNTIF($A$9:A116,"８％(軽減)対象計")*0.08,0)+Q117,IF($A117="８％消費税計",ROUND(SUMIFS(G$9:G116,$A$9:$A116,"８％対象計")/COUNTIF($A$9:$A116,"８％対象計")*0.08,0)+$Q117,IF(A117="値引き",T117,IF($C117="","",IF($D117="","",ROUND(F117*$D117,0)+$Q117)))))))))),"")</f>
        <v/>
      </c>
      <c r="H117" s="237" t="str">
        <f t="shared" si="4"/>
        <v/>
      </c>
      <c r="I117" s="235"/>
      <c r="J117" s="238" t="str">
        <f ca="1">IFERROR(IF($A117="非課税・不課税取引計",SUMIFS(J$9:J116,$N$9:$N116,"非・不")+$R117,IF(A117="８％(軽減)対象計",SUMIFS($J$9:J116,$N$9:N116,"※")+R117,IF(AND(A117="小計",COUNTIF($A$9:A116,"小計")&lt;1),SUM($J$9:J116)+R117,IF(AND(A117="小計",COUNTIF($A$9:A116,"小計")&gt;=1),SUM(OFFSET($J$8,LARGE($V$9:V116,1)+1,0,LARGE($V$9:V117,1)-LARGE($V$9:V116,1)-1,1))+R117,IF($A117="８％対象計",SUMIFS(J$9:J116,$N$9:$N116,"")+$R117-SUMIFS(J$9:J116,$A$9:$A116,"非課税・不課税取引計")-SUMIFS(J$9:J116,$A$9:$A116,"小計")-SUMIFS(J$9:J116,$A$9:$A116,"８％消費税計")-SUMIFS(J$9:J116,$A$9:$A116,"８％対象計")-SUMIFS($J$9:J116,$A$9:A116,"８％(軽減)消費税計")-SUMIFS($J$9:J116,$A$9:A116,"８％(軽減)対象計"),IF(A117="８％(軽減)消費税計",ROUND(SUMIFS($J$9:J116,$A$9:A116,"８％(軽減)対象計")/COUNTIF($A$9:A116,"８％(軽減)対象計")*0.08,0)+R117,IF($A117="８％消費税計",ROUND(SUMIFS(J$9:J116,$A$9:$A116,"８％対象計")/COUNTIF($A$9:$A116,"８％対象計")*0.08,0)+$R117,IF(A117="値引き",U117,IF($C117="","",IF($D117="","",ROUND(I117*$D117,0)+$R117)))))))))),"")</f>
        <v/>
      </c>
      <c r="K117" s="239" t="str">
        <f t="shared" si="5"/>
        <v/>
      </c>
      <c r="L117" s="240" t="str">
        <f t="shared" si="6"/>
        <v/>
      </c>
      <c r="M117" s="234" t="str">
        <f ca="1">IFERROR(IF($A117="非課税・不課税取引計",SUMIFS(M$9:M116,$N$9:$N116,"非・不")+$S117,IF(A117="８％(軽減)対象計",SUMIFS($M$9:M116,$N$9:N116,"※")+S117,IF(AND(A117="小計",COUNTIF($A$9:A116,"小計")&lt;1),SUM($M$9:M116)+S117,IF(AND(A117="小計",COUNTIF($A$9:A116,"小計")&gt;=1),SUM(OFFSET($M$8,LARGE($V$9:V116,1)+1,0,LARGE($V$9:V117,1)-LARGE($V$9:V116,1)-1,1))+S117,IF($A117="８％対象計",SUMIFS(M$9:M116,$N$9:$N116,"")+$S117-SUMIFS(M$9:M116,$A$9:$A116,"非課税・不課税取引計")-SUMIFS(M$9:M116,$A$9:$A116,"小計")-SUMIFS(M$9:M116,$A$9:$A116,"８％消費税計")-SUMIFS(M$9:M116,$A$9:$A116,"８％対象計")-SUMIFS($M$9:M116,$A$9:A116,"８％(軽減)消費税計")-SUMIFS($M$9:M116,$A$9:A116,"８％(軽減)対象計"),IF(A117="８％(軽減)消費税計",ROUND(SUMIFS($M$9:M116,$A$9:A116,"８％(軽減)対象計")/COUNTIF($A$9:A116,"８％(軽減)対象計")*0.08,0)+S117,IF($A117="８％消費税計",ROUND(SUMIFS(M$9:M116,$A$9:$A116,"８％対象計")/COUNTIF($A$9:$A116,"８％対象計")*0.08,0)+$S117,IF(A117="値引き",E117-G117-J117+S117,IF($C117="","",IF($D117="","",E117-G117-J117+$S117)))))))))),"")</f>
        <v/>
      </c>
      <c r="N117" s="241"/>
      <c r="O117" s="242"/>
      <c r="P117" s="308"/>
      <c r="Q117" s="249"/>
      <c r="R117" s="249"/>
      <c r="S117" s="250"/>
      <c r="T117" s="264"/>
      <c r="U117" s="265"/>
      <c r="V117" s="214" t="str">
        <f t="shared" si="7"/>
        <v/>
      </c>
    </row>
    <row r="118" spans="1:22" ht="19.899999999999999" customHeight="1">
      <c r="A118" s="230"/>
      <c r="B118" s="231"/>
      <c r="C118" s="232"/>
      <c r="D118" s="233"/>
      <c r="E118" s="234" t="str">
        <f ca="1">IFERROR(IF(A118="非課税・不課税取引計",SUMIFS($E$9:E117,$N$9:N117,"非・不")+P118,IF(A118="８％(軽減)対象計",SUMIFS($E$9:E117,$N$9:N117,"※")+P118,IF(AND(A118="小計",COUNTIF($A$9:A117,"小計")&lt;1),SUM($E$9:E117)+P118,IF(AND(A118="小計",COUNTIF($A$9:A117,"小計")&gt;=1),SUM(OFFSET($E$8,LARGE($V$9:V117,1)+1,0,LARGE($V$9:V118,1)-LARGE($V$9:V117,1)-1,1))+P118,IF(A118="８％対象計",SUMIFS($E$9:E117,$N$9:N117,"")+P118-SUMIFS($E$9:E117,$A$9:A117,"非課税・不課税取引計")-SUMIFS($E$9:E117,$A$9:A117,"小計")-SUMIFS($E$9:E117,$A$9:A117,"８％消費税計")-SUMIFS($E$9:E117,$A$9:A117,"８％対象計")-SUMIFS($E$9:E117,$A$9:A117,"８％(軽減)消費税計")-SUMIFS($E$9:E117,$A$9:A117,"８％(軽減)対象計"),IF(A118="８％(軽減)消費税計",ROUND(SUMIFS($E$9:E117,$A$9:A117,"８％(軽減)対象計")/COUNTIF($A$9:A117,"８％(軽減)対象計")*0.08,0)+P118,IF(A118="８％消費税計",ROUND(SUMIFS($E$9:E117,$A$9:A117,"８％対象計")/COUNTIF($A$9:A117,"８％対象計")*0.08,0)+P118,IF(AND(A118="値引き",C118="",D118=""),0+P118,IF(C118="","",IF(D118="","",ROUND(C118*D118,0)+P118)))))))))),"")</f>
        <v/>
      </c>
      <c r="F118" s="235"/>
      <c r="G118" s="236" t="str">
        <f ca="1">IFERROR(IF($A118="非課税・不課税取引計",SUMIFS(G$9:G117,$N$9:$N117,"非・不")+$Q118,IF(A118="８％(軽減)対象計",SUMIFS($G$9:G117,$N$9:N117,"※")+Q118,IF(AND(A118="小計",COUNTIF($A$9:A117,"小計")&lt;1),SUM($G$9:G117)+Q118,IF(AND(A118="小計",COUNTIF($A$9:A117,"小計")&gt;=1),SUM(OFFSET($G$8,LARGE($V$9:V117,1)+1,0,LARGE($V$9:V118,1)-LARGE($V$9:V117,1)-1,1))+Q118,IF($A118="８％対象計",SUMIFS(G$9:G117,$N$9:$N117,"")+$Q118-SUMIFS(G$9:G117,$A$9:$A117,"非課税・不課税取引計")-SUMIFS(G$9:G117,$A$9:$A117,"小計")-SUMIFS(G$9:G117,$A$9:$A117,"８％消費税計")-SUMIFS(G$9:G117,$A$9:$A117,"８％対象計")-SUMIFS($G$9:G117,$A$9:A117,"８％(軽減)消費税計")-SUMIFS($G$9:G117,$A$9:A117,"８％(軽減)対象計"),IF(A118="８％(軽減)消費税計",ROUND(SUMIFS($G$9:G117,$A$9:A117,"８％(軽減)対象計")/COUNTIF($A$9:A117,"８％(軽減)対象計")*0.08,0)+Q118,IF($A118="８％消費税計",ROUND(SUMIFS(G$9:G117,$A$9:$A117,"８％対象計")/COUNTIF($A$9:$A117,"８％対象計")*0.08,0)+$Q118,IF(A118="値引き",T118,IF($C118="","",IF($D118="","",ROUND(F118*$D118,0)+$Q118)))))))))),"")</f>
        <v/>
      </c>
      <c r="H118" s="237" t="str">
        <f t="shared" si="4"/>
        <v/>
      </c>
      <c r="I118" s="235"/>
      <c r="J118" s="238" t="str">
        <f ca="1">IFERROR(IF($A118="非課税・不課税取引計",SUMIFS(J$9:J117,$N$9:$N117,"非・不")+$R118,IF(A118="８％(軽減)対象計",SUMIFS($J$9:J117,$N$9:N117,"※")+R118,IF(AND(A118="小計",COUNTIF($A$9:A117,"小計")&lt;1),SUM($J$9:J117)+R118,IF(AND(A118="小計",COUNTIF($A$9:A117,"小計")&gt;=1),SUM(OFFSET($J$8,LARGE($V$9:V117,1)+1,0,LARGE($V$9:V118,1)-LARGE($V$9:V117,1)-1,1))+R118,IF($A118="８％対象計",SUMIFS(J$9:J117,$N$9:$N117,"")+$R118-SUMIFS(J$9:J117,$A$9:$A117,"非課税・不課税取引計")-SUMIFS(J$9:J117,$A$9:$A117,"小計")-SUMIFS(J$9:J117,$A$9:$A117,"８％消費税計")-SUMIFS(J$9:J117,$A$9:$A117,"８％対象計")-SUMIFS($J$9:J117,$A$9:A117,"８％(軽減)消費税計")-SUMIFS($J$9:J117,$A$9:A117,"８％(軽減)対象計"),IF(A118="８％(軽減)消費税計",ROUND(SUMIFS($J$9:J117,$A$9:A117,"８％(軽減)対象計")/COUNTIF($A$9:A117,"８％(軽減)対象計")*0.08,0)+R118,IF($A118="８％消費税計",ROUND(SUMIFS(J$9:J117,$A$9:$A117,"８％対象計")/COUNTIF($A$9:$A117,"８％対象計")*0.08,0)+$R118,IF(A118="値引き",U118,IF($C118="","",IF($D118="","",ROUND(I118*$D118,0)+$R118)))))))))),"")</f>
        <v/>
      </c>
      <c r="K118" s="239" t="str">
        <f t="shared" si="5"/>
        <v/>
      </c>
      <c r="L118" s="240" t="str">
        <f t="shared" si="6"/>
        <v/>
      </c>
      <c r="M118" s="234" t="str">
        <f ca="1">IFERROR(IF($A118="非課税・不課税取引計",SUMIFS(M$9:M117,$N$9:$N117,"非・不")+$S118,IF(A118="８％(軽減)対象計",SUMIFS($M$9:M117,$N$9:N117,"※")+S118,IF(AND(A118="小計",COUNTIF($A$9:A117,"小計")&lt;1),SUM($M$9:M117)+S118,IF(AND(A118="小計",COUNTIF($A$9:A117,"小計")&gt;=1),SUM(OFFSET($M$8,LARGE($V$9:V117,1)+1,0,LARGE($V$9:V118,1)-LARGE($V$9:V117,1)-1,1))+S118,IF($A118="８％対象計",SUMIFS(M$9:M117,$N$9:$N117,"")+$S118-SUMIFS(M$9:M117,$A$9:$A117,"非課税・不課税取引計")-SUMIFS(M$9:M117,$A$9:$A117,"小計")-SUMIFS(M$9:M117,$A$9:$A117,"８％消費税計")-SUMIFS(M$9:M117,$A$9:$A117,"８％対象計")-SUMIFS($M$9:M117,$A$9:A117,"８％(軽減)消費税計")-SUMIFS($M$9:M117,$A$9:A117,"８％(軽減)対象計"),IF(A118="８％(軽減)消費税計",ROUND(SUMIFS($M$9:M117,$A$9:A117,"８％(軽減)対象計")/COUNTIF($A$9:A117,"８％(軽減)対象計")*0.08,0)+S118,IF($A118="８％消費税計",ROUND(SUMIFS(M$9:M117,$A$9:$A117,"８％対象計")/COUNTIF($A$9:$A117,"８％対象計")*0.08,0)+$S118,IF(A118="値引き",E118-G118-J118+S118,IF($C118="","",IF($D118="","",E118-G118-J118+$S118)))))))))),"")</f>
        <v/>
      </c>
      <c r="N118" s="241"/>
      <c r="O118" s="242"/>
      <c r="P118" s="308"/>
      <c r="Q118" s="249"/>
      <c r="R118" s="249"/>
      <c r="S118" s="250"/>
      <c r="T118" s="264"/>
      <c r="U118" s="265"/>
      <c r="V118" s="214" t="str">
        <f t="shared" si="7"/>
        <v/>
      </c>
    </row>
    <row r="119" spans="1:22" ht="19.899999999999999" customHeight="1">
      <c r="A119" s="230"/>
      <c r="B119" s="231"/>
      <c r="C119" s="232"/>
      <c r="D119" s="233"/>
      <c r="E119" s="234" t="str">
        <f ca="1">IFERROR(IF(A119="非課税・不課税取引計",SUMIFS($E$9:E118,$N$9:N118,"非・不")+P119,IF(A119="８％(軽減)対象計",SUMIFS($E$9:E118,$N$9:N118,"※")+P119,IF(AND(A119="小計",COUNTIF($A$9:A118,"小計")&lt;1),SUM($E$9:E118)+P119,IF(AND(A119="小計",COUNTIF($A$9:A118,"小計")&gt;=1),SUM(OFFSET($E$8,LARGE($V$9:V118,1)+1,0,LARGE($V$9:V119,1)-LARGE($V$9:V118,1)-1,1))+P119,IF(A119="８％対象計",SUMIFS($E$9:E118,$N$9:N118,"")+P119-SUMIFS($E$9:E118,$A$9:A118,"非課税・不課税取引計")-SUMIFS($E$9:E118,$A$9:A118,"小計")-SUMIFS($E$9:E118,$A$9:A118,"８％消費税計")-SUMIFS($E$9:E118,$A$9:A118,"８％対象計")-SUMIFS($E$9:E118,$A$9:A118,"８％(軽減)消費税計")-SUMIFS($E$9:E118,$A$9:A118,"８％(軽減)対象計"),IF(A119="８％(軽減)消費税計",ROUND(SUMIFS($E$9:E118,$A$9:A118,"８％(軽減)対象計")/COUNTIF($A$9:A118,"８％(軽減)対象計")*0.08,0)+P119,IF(A119="８％消費税計",ROUND(SUMIFS($E$9:E118,$A$9:A118,"８％対象計")/COUNTIF($A$9:A118,"８％対象計")*0.08,0)+P119,IF(AND(A119="値引き",C119="",D119=""),0+P119,IF(C119="","",IF(D119="","",ROUND(C119*D119,0)+P119)))))))))),"")</f>
        <v/>
      </c>
      <c r="F119" s="235"/>
      <c r="G119" s="236" t="str">
        <f ca="1">IFERROR(IF($A119="非課税・不課税取引計",SUMIFS(G$9:G118,$N$9:$N118,"非・不")+$Q119,IF(A119="８％(軽減)対象計",SUMIFS($G$9:G118,$N$9:N118,"※")+Q119,IF(AND(A119="小計",COUNTIF($A$9:A118,"小計")&lt;1),SUM($G$9:G118)+Q119,IF(AND(A119="小計",COUNTIF($A$9:A118,"小計")&gt;=1),SUM(OFFSET($G$8,LARGE($V$9:V118,1)+1,0,LARGE($V$9:V119,1)-LARGE($V$9:V118,1)-1,1))+Q119,IF($A119="８％対象計",SUMIFS(G$9:G118,$N$9:$N118,"")+$Q119-SUMIFS(G$9:G118,$A$9:$A118,"非課税・不課税取引計")-SUMIFS(G$9:G118,$A$9:$A118,"小計")-SUMIFS(G$9:G118,$A$9:$A118,"８％消費税計")-SUMIFS(G$9:G118,$A$9:$A118,"８％対象計")-SUMIFS($G$9:G118,$A$9:A118,"８％(軽減)消費税計")-SUMIFS($G$9:G118,$A$9:A118,"８％(軽減)対象計"),IF(A119="８％(軽減)消費税計",ROUND(SUMIFS($G$9:G118,$A$9:A118,"８％(軽減)対象計")/COUNTIF($A$9:A118,"８％(軽減)対象計")*0.08,0)+Q119,IF($A119="８％消費税計",ROUND(SUMIFS(G$9:G118,$A$9:$A118,"８％対象計")/COUNTIF($A$9:$A118,"８％対象計")*0.08,0)+$Q119,IF(A119="値引き",T119,IF($C119="","",IF($D119="","",ROUND(F119*$D119,0)+$Q119)))))))))),"")</f>
        <v/>
      </c>
      <c r="H119" s="237" t="str">
        <f t="shared" si="4"/>
        <v/>
      </c>
      <c r="I119" s="235"/>
      <c r="J119" s="238" t="str">
        <f ca="1">IFERROR(IF($A119="非課税・不課税取引計",SUMIFS(J$9:J118,$N$9:$N118,"非・不")+$R119,IF(A119="８％(軽減)対象計",SUMIFS($J$9:J118,$N$9:N118,"※")+R119,IF(AND(A119="小計",COUNTIF($A$9:A118,"小計")&lt;1),SUM($J$9:J118)+R119,IF(AND(A119="小計",COUNTIF($A$9:A118,"小計")&gt;=1),SUM(OFFSET($J$8,LARGE($V$9:V118,1)+1,0,LARGE($V$9:V119,1)-LARGE($V$9:V118,1)-1,1))+R119,IF($A119="８％対象計",SUMIFS(J$9:J118,$N$9:$N118,"")+$R119-SUMIFS(J$9:J118,$A$9:$A118,"非課税・不課税取引計")-SUMIFS(J$9:J118,$A$9:$A118,"小計")-SUMIFS(J$9:J118,$A$9:$A118,"８％消費税計")-SUMIFS(J$9:J118,$A$9:$A118,"８％対象計")-SUMIFS($J$9:J118,$A$9:A118,"８％(軽減)消費税計")-SUMIFS($J$9:J118,$A$9:A118,"８％(軽減)対象計"),IF(A119="８％(軽減)消費税計",ROUND(SUMIFS($J$9:J118,$A$9:A118,"８％(軽減)対象計")/COUNTIF($A$9:A118,"８％(軽減)対象計")*0.08,0)+R119,IF($A119="８％消費税計",ROUND(SUMIFS(J$9:J118,$A$9:$A118,"８％対象計")/COUNTIF($A$9:$A118,"８％対象計")*0.08,0)+$R119,IF(A119="値引き",U119,IF($C119="","",IF($D119="","",ROUND(I119*$D119,0)+$R119)))))))))),"")</f>
        <v/>
      </c>
      <c r="K119" s="239" t="str">
        <f t="shared" si="5"/>
        <v/>
      </c>
      <c r="L119" s="240" t="str">
        <f t="shared" si="6"/>
        <v/>
      </c>
      <c r="M119" s="234" t="str">
        <f ca="1">IFERROR(IF($A119="非課税・不課税取引計",SUMIFS(M$9:M118,$N$9:$N118,"非・不")+$S119,IF(A119="８％(軽減)対象計",SUMIFS($M$9:M118,$N$9:N118,"※")+S119,IF(AND(A119="小計",COUNTIF($A$9:A118,"小計")&lt;1),SUM($M$9:M118)+S119,IF(AND(A119="小計",COUNTIF($A$9:A118,"小計")&gt;=1),SUM(OFFSET($M$8,LARGE($V$9:V118,1)+1,0,LARGE($V$9:V119,1)-LARGE($V$9:V118,1)-1,1))+S119,IF($A119="８％対象計",SUMIFS(M$9:M118,$N$9:$N118,"")+$S119-SUMIFS(M$9:M118,$A$9:$A118,"非課税・不課税取引計")-SUMIFS(M$9:M118,$A$9:$A118,"小計")-SUMIFS(M$9:M118,$A$9:$A118,"８％消費税計")-SUMIFS(M$9:M118,$A$9:$A118,"８％対象計")-SUMIFS($M$9:M118,$A$9:A118,"８％(軽減)消費税計")-SUMIFS($M$9:M118,$A$9:A118,"８％(軽減)対象計"),IF(A119="８％(軽減)消費税計",ROUND(SUMIFS($M$9:M118,$A$9:A118,"８％(軽減)対象計")/COUNTIF($A$9:A118,"８％(軽減)対象計")*0.08,0)+S119,IF($A119="８％消費税計",ROUND(SUMIFS(M$9:M118,$A$9:$A118,"８％対象計")/COUNTIF($A$9:$A118,"８％対象計")*0.08,0)+$S119,IF(A119="値引き",E119-G119-J119+S119,IF($C119="","",IF($D119="","",E119-G119-J119+$S119)))))))))),"")</f>
        <v/>
      </c>
      <c r="N119" s="241"/>
      <c r="O119" s="242"/>
      <c r="P119" s="308"/>
      <c r="Q119" s="249"/>
      <c r="R119" s="249"/>
      <c r="S119" s="250"/>
      <c r="T119" s="264"/>
      <c r="U119" s="265"/>
      <c r="V119" s="214" t="str">
        <f t="shared" si="7"/>
        <v/>
      </c>
    </row>
    <row r="120" spans="1:22" ht="19.899999999999999" customHeight="1">
      <c r="A120" s="230"/>
      <c r="B120" s="231"/>
      <c r="C120" s="232"/>
      <c r="D120" s="233"/>
      <c r="E120" s="234" t="str">
        <f ca="1">IFERROR(IF(A120="非課税・不課税取引計",SUMIFS($E$9:E119,$N$9:N119,"非・不")+P120,IF(A120="８％(軽減)対象計",SUMIFS($E$9:E119,$N$9:N119,"※")+P120,IF(AND(A120="小計",COUNTIF($A$9:A119,"小計")&lt;1),SUM($E$9:E119)+P120,IF(AND(A120="小計",COUNTIF($A$9:A119,"小計")&gt;=1),SUM(OFFSET($E$8,LARGE($V$9:V119,1)+1,0,LARGE($V$9:V120,1)-LARGE($V$9:V119,1)-1,1))+P120,IF(A120="８％対象計",SUMIFS($E$9:E119,$N$9:N119,"")+P120-SUMIFS($E$9:E119,$A$9:A119,"非課税・不課税取引計")-SUMIFS($E$9:E119,$A$9:A119,"小計")-SUMIFS($E$9:E119,$A$9:A119,"８％消費税計")-SUMIFS($E$9:E119,$A$9:A119,"８％対象計")-SUMIFS($E$9:E119,$A$9:A119,"８％(軽減)消費税計")-SUMIFS($E$9:E119,$A$9:A119,"８％(軽減)対象計"),IF(A120="８％(軽減)消費税計",ROUND(SUMIFS($E$9:E119,$A$9:A119,"８％(軽減)対象計")/COUNTIF($A$9:A119,"８％(軽減)対象計")*0.08,0)+P120,IF(A120="８％消費税計",ROUND(SUMIFS($E$9:E119,$A$9:A119,"８％対象計")/COUNTIF($A$9:A119,"８％対象計")*0.08,0)+P120,IF(AND(A120="値引き",C120="",D120=""),0+P120,IF(C120="","",IF(D120="","",ROUND(C120*D120,0)+P120)))))))))),"")</f>
        <v/>
      </c>
      <c r="F120" s="235"/>
      <c r="G120" s="236" t="str">
        <f ca="1">IFERROR(IF($A120="非課税・不課税取引計",SUMIFS(G$9:G119,$N$9:$N119,"非・不")+$Q120,IF(A120="８％(軽減)対象計",SUMIFS($G$9:G119,$N$9:N119,"※")+Q120,IF(AND(A120="小計",COUNTIF($A$9:A119,"小計")&lt;1),SUM($G$9:G119)+Q120,IF(AND(A120="小計",COUNTIF($A$9:A119,"小計")&gt;=1),SUM(OFFSET($G$8,LARGE($V$9:V119,1)+1,0,LARGE($V$9:V120,1)-LARGE($V$9:V119,1)-1,1))+Q120,IF($A120="８％対象計",SUMIFS(G$9:G119,$N$9:$N119,"")+$Q120-SUMIFS(G$9:G119,$A$9:$A119,"非課税・不課税取引計")-SUMIFS(G$9:G119,$A$9:$A119,"小計")-SUMIFS(G$9:G119,$A$9:$A119,"８％消費税計")-SUMIFS(G$9:G119,$A$9:$A119,"８％対象計")-SUMIFS($G$9:G119,$A$9:A119,"８％(軽減)消費税計")-SUMIFS($G$9:G119,$A$9:A119,"８％(軽減)対象計"),IF(A120="８％(軽減)消費税計",ROUND(SUMIFS($G$9:G119,$A$9:A119,"８％(軽減)対象計")/COUNTIF($A$9:A119,"８％(軽減)対象計")*0.08,0)+Q120,IF($A120="８％消費税計",ROUND(SUMIFS(G$9:G119,$A$9:$A119,"８％対象計")/COUNTIF($A$9:$A119,"８％対象計")*0.08,0)+$Q120,IF(A120="値引き",T120,IF($C120="","",IF($D120="","",ROUND(F120*$D120,0)+$Q120)))))))))),"")</f>
        <v/>
      </c>
      <c r="H120" s="237" t="str">
        <f t="shared" si="4"/>
        <v/>
      </c>
      <c r="I120" s="235"/>
      <c r="J120" s="238" t="str">
        <f ca="1">IFERROR(IF($A120="非課税・不課税取引計",SUMIFS(J$9:J119,$N$9:$N119,"非・不")+$R120,IF(A120="８％(軽減)対象計",SUMIFS($J$9:J119,$N$9:N119,"※")+R120,IF(AND(A120="小計",COUNTIF($A$9:A119,"小計")&lt;1),SUM($J$9:J119)+R120,IF(AND(A120="小計",COUNTIF($A$9:A119,"小計")&gt;=1),SUM(OFFSET($J$8,LARGE($V$9:V119,1)+1,0,LARGE($V$9:V120,1)-LARGE($V$9:V119,1)-1,1))+R120,IF($A120="８％対象計",SUMIFS(J$9:J119,$N$9:$N119,"")+$R120-SUMIFS(J$9:J119,$A$9:$A119,"非課税・不課税取引計")-SUMIFS(J$9:J119,$A$9:$A119,"小計")-SUMIFS(J$9:J119,$A$9:$A119,"８％消費税計")-SUMIFS(J$9:J119,$A$9:$A119,"８％対象計")-SUMIFS($J$9:J119,$A$9:A119,"８％(軽減)消費税計")-SUMIFS($J$9:J119,$A$9:A119,"８％(軽減)対象計"),IF(A120="８％(軽減)消費税計",ROUND(SUMIFS($J$9:J119,$A$9:A119,"８％(軽減)対象計")/COUNTIF($A$9:A119,"８％(軽減)対象計")*0.08,0)+R120,IF($A120="８％消費税計",ROUND(SUMIFS(J$9:J119,$A$9:$A119,"８％対象計")/COUNTIF($A$9:$A119,"８％対象計")*0.08,0)+$R120,IF(A120="値引き",U120,IF($C120="","",IF($D120="","",ROUND(I120*$D120,0)+$R120)))))))))),"")</f>
        <v/>
      </c>
      <c r="K120" s="239" t="str">
        <f t="shared" si="5"/>
        <v/>
      </c>
      <c r="L120" s="240" t="str">
        <f t="shared" si="6"/>
        <v/>
      </c>
      <c r="M120" s="234" t="str">
        <f ca="1">IFERROR(IF($A120="非課税・不課税取引計",SUMIFS(M$9:M119,$N$9:$N119,"非・不")+$S120,IF(A120="８％(軽減)対象計",SUMIFS($M$9:M119,$N$9:N119,"※")+S120,IF(AND(A120="小計",COUNTIF($A$9:A119,"小計")&lt;1),SUM($M$9:M119)+S120,IF(AND(A120="小計",COUNTIF($A$9:A119,"小計")&gt;=1),SUM(OFFSET($M$8,LARGE($V$9:V119,1)+1,0,LARGE($V$9:V120,1)-LARGE($V$9:V119,1)-1,1))+S120,IF($A120="８％対象計",SUMIFS(M$9:M119,$N$9:$N119,"")+$S120-SUMIFS(M$9:M119,$A$9:$A119,"非課税・不課税取引計")-SUMIFS(M$9:M119,$A$9:$A119,"小計")-SUMIFS(M$9:M119,$A$9:$A119,"８％消費税計")-SUMIFS(M$9:M119,$A$9:$A119,"８％対象計")-SUMIFS($M$9:M119,$A$9:A119,"８％(軽減)消費税計")-SUMIFS($M$9:M119,$A$9:A119,"８％(軽減)対象計"),IF(A120="８％(軽減)消費税計",ROUND(SUMIFS($M$9:M119,$A$9:A119,"８％(軽減)対象計")/COUNTIF($A$9:A119,"８％(軽減)対象計")*0.08,0)+S120,IF($A120="８％消費税計",ROUND(SUMIFS(M$9:M119,$A$9:$A119,"８％対象計")/COUNTIF($A$9:$A119,"８％対象計")*0.08,0)+$S120,IF(A120="値引き",E120-G120-J120+S120,IF($C120="","",IF($D120="","",E120-G120-J120+$S120)))))))))),"")</f>
        <v/>
      </c>
      <c r="N120" s="241"/>
      <c r="O120" s="242"/>
      <c r="P120" s="308"/>
      <c r="Q120" s="249"/>
      <c r="R120" s="249"/>
      <c r="S120" s="250"/>
      <c r="T120" s="264"/>
      <c r="U120" s="265"/>
      <c r="V120" s="214" t="str">
        <f t="shared" si="7"/>
        <v/>
      </c>
    </row>
    <row r="121" spans="1:22" ht="19.899999999999999" customHeight="1">
      <c r="A121" s="230"/>
      <c r="B121" s="231"/>
      <c r="C121" s="232"/>
      <c r="D121" s="233"/>
      <c r="E121" s="234" t="str">
        <f ca="1">IFERROR(IF(A121="非課税・不課税取引計",SUMIFS($E$9:E120,$N$9:N120,"非・不")+P121,IF(A121="８％(軽減)対象計",SUMIFS($E$9:E120,$N$9:N120,"※")+P121,IF(AND(A121="小計",COUNTIF($A$9:A120,"小計")&lt;1),SUM($E$9:E120)+P121,IF(AND(A121="小計",COUNTIF($A$9:A120,"小計")&gt;=1),SUM(OFFSET($E$8,LARGE($V$9:V120,1)+1,0,LARGE($V$9:V121,1)-LARGE($V$9:V120,1)-1,1))+P121,IF(A121="８％対象計",SUMIFS($E$9:E120,$N$9:N120,"")+P121-SUMIFS($E$9:E120,$A$9:A120,"非課税・不課税取引計")-SUMIFS($E$9:E120,$A$9:A120,"小計")-SUMIFS($E$9:E120,$A$9:A120,"８％消費税計")-SUMIFS($E$9:E120,$A$9:A120,"８％対象計")-SUMIFS($E$9:E120,$A$9:A120,"８％(軽減)消費税計")-SUMIFS($E$9:E120,$A$9:A120,"８％(軽減)対象計"),IF(A121="８％(軽減)消費税計",ROUND(SUMIFS($E$9:E120,$A$9:A120,"８％(軽減)対象計")/COUNTIF($A$9:A120,"８％(軽減)対象計")*0.08,0)+P121,IF(A121="８％消費税計",ROUND(SUMIFS($E$9:E120,$A$9:A120,"８％対象計")/COUNTIF($A$9:A120,"８％対象計")*0.08,0)+P121,IF(AND(A121="値引き",C121="",D121=""),0+P121,IF(C121="","",IF(D121="","",ROUND(C121*D121,0)+P121)))))))))),"")</f>
        <v/>
      </c>
      <c r="F121" s="235"/>
      <c r="G121" s="236" t="str">
        <f ca="1">IFERROR(IF($A121="非課税・不課税取引計",SUMIFS(G$9:G120,$N$9:$N120,"非・不")+$Q121,IF(A121="８％(軽減)対象計",SUMIFS($G$9:G120,$N$9:N120,"※")+Q121,IF(AND(A121="小計",COUNTIF($A$9:A120,"小計")&lt;1),SUM($G$9:G120)+Q121,IF(AND(A121="小計",COUNTIF($A$9:A120,"小計")&gt;=1),SUM(OFFSET($G$8,LARGE($V$9:V120,1)+1,0,LARGE($V$9:V121,1)-LARGE($V$9:V120,1)-1,1))+Q121,IF($A121="８％対象計",SUMIFS(G$9:G120,$N$9:$N120,"")+$Q121-SUMIFS(G$9:G120,$A$9:$A120,"非課税・不課税取引計")-SUMIFS(G$9:G120,$A$9:$A120,"小計")-SUMIFS(G$9:G120,$A$9:$A120,"８％消費税計")-SUMIFS(G$9:G120,$A$9:$A120,"８％対象計")-SUMIFS($G$9:G120,$A$9:A120,"８％(軽減)消費税計")-SUMIFS($G$9:G120,$A$9:A120,"８％(軽減)対象計"),IF(A121="８％(軽減)消費税計",ROUND(SUMIFS($G$9:G120,$A$9:A120,"８％(軽減)対象計")/COUNTIF($A$9:A120,"８％(軽減)対象計")*0.08,0)+Q121,IF($A121="８％消費税計",ROUND(SUMIFS(G$9:G120,$A$9:$A120,"８％対象計")/COUNTIF($A$9:$A120,"８％対象計")*0.08,0)+$Q121,IF(A121="値引き",T121,IF($C121="","",IF($D121="","",ROUND(F121*$D121,0)+$Q121)))))))))),"")</f>
        <v/>
      </c>
      <c r="H121" s="237" t="str">
        <f t="shared" si="4"/>
        <v/>
      </c>
      <c r="I121" s="235"/>
      <c r="J121" s="238" t="str">
        <f ca="1">IFERROR(IF($A121="非課税・不課税取引計",SUMIFS(J$9:J120,$N$9:$N120,"非・不")+$R121,IF(A121="８％(軽減)対象計",SUMIFS($J$9:J120,$N$9:N120,"※")+R121,IF(AND(A121="小計",COUNTIF($A$9:A120,"小計")&lt;1),SUM($J$9:J120)+R121,IF(AND(A121="小計",COUNTIF($A$9:A120,"小計")&gt;=1),SUM(OFFSET($J$8,LARGE($V$9:V120,1)+1,0,LARGE($V$9:V121,1)-LARGE($V$9:V120,1)-1,1))+R121,IF($A121="８％対象計",SUMIFS(J$9:J120,$N$9:$N120,"")+$R121-SUMIFS(J$9:J120,$A$9:$A120,"非課税・不課税取引計")-SUMIFS(J$9:J120,$A$9:$A120,"小計")-SUMIFS(J$9:J120,$A$9:$A120,"８％消費税計")-SUMIFS(J$9:J120,$A$9:$A120,"８％対象計")-SUMIFS($J$9:J120,$A$9:A120,"８％(軽減)消費税計")-SUMIFS($J$9:J120,$A$9:A120,"８％(軽減)対象計"),IF(A121="８％(軽減)消費税計",ROUND(SUMIFS($J$9:J120,$A$9:A120,"８％(軽減)対象計")/COUNTIF($A$9:A120,"８％(軽減)対象計")*0.08,0)+R121,IF($A121="８％消費税計",ROUND(SUMIFS(J$9:J120,$A$9:$A120,"８％対象計")/COUNTIF($A$9:$A120,"８％対象計")*0.08,0)+$R121,IF(A121="値引き",U121,IF($C121="","",IF($D121="","",ROUND(I121*$D121,0)+$R121)))))))))),"")</f>
        <v/>
      </c>
      <c r="K121" s="239" t="str">
        <f t="shared" si="5"/>
        <v/>
      </c>
      <c r="L121" s="240" t="str">
        <f t="shared" si="6"/>
        <v/>
      </c>
      <c r="M121" s="234" t="str">
        <f ca="1">IFERROR(IF($A121="非課税・不課税取引計",SUMIFS(M$9:M120,$N$9:$N120,"非・不")+$S121,IF(A121="８％(軽減)対象計",SUMIFS($M$9:M120,$N$9:N120,"※")+S121,IF(AND(A121="小計",COUNTIF($A$9:A120,"小計")&lt;1),SUM($M$9:M120)+S121,IF(AND(A121="小計",COUNTIF($A$9:A120,"小計")&gt;=1),SUM(OFFSET($M$8,LARGE($V$9:V120,1)+1,0,LARGE($V$9:V121,1)-LARGE($V$9:V120,1)-1,1))+S121,IF($A121="８％対象計",SUMIFS(M$9:M120,$N$9:$N120,"")+$S121-SUMIFS(M$9:M120,$A$9:$A120,"非課税・不課税取引計")-SUMIFS(M$9:M120,$A$9:$A120,"小計")-SUMIFS(M$9:M120,$A$9:$A120,"８％消費税計")-SUMIFS(M$9:M120,$A$9:$A120,"８％対象計")-SUMIFS($M$9:M120,$A$9:A120,"８％(軽減)消費税計")-SUMIFS($M$9:M120,$A$9:A120,"８％(軽減)対象計"),IF(A121="８％(軽減)消費税計",ROUND(SUMIFS($M$9:M120,$A$9:A120,"８％(軽減)対象計")/COUNTIF($A$9:A120,"８％(軽減)対象計")*0.08,0)+S121,IF($A121="８％消費税計",ROUND(SUMIFS(M$9:M120,$A$9:$A120,"８％対象計")/COUNTIF($A$9:$A120,"８％対象計")*0.08,0)+$S121,IF(A121="値引き",E121-G121-J121+S121,IF($C121="","",IF($D121="","",E121-G121-J121+$S121)))))))))),"")</f>
        <v/>
      </c>
      <c r="N121" s="241"/>
      <c r="O121" s="242"/>
      <c r="P121" s="308"/>
      <c r="Q121" s="249"/>
      <c r="R121" s="249"/>
      <c r="S121" s="250"/>
      <c r="T121" s="264"/>
      <c r="U121" s="265"/>
      <c r="V121" s="214" t="str">
        <f t="shared" si="7"/>
        <v/>
      </c>
    </row>
    <row r="122" spans="1:22" ht="19.899999999999999" customHeight="1">
      <c r="A122" s="230"/>
      <c r="B122" s="231"/>
      <c r="C122" s="232"/>
      <c r="D122" s="233"/>
      <c r="E122" s="234" t="str">
        <f ca="1">IFERROR(IF(A122="非課税・不課税取引計",SUMIFS($E$9:E121,$N$9:N121,"非・不")+P122,IF(A122="８％(軽減)対象計",SUMIFS($E$9:E121,$N$9:N121,"※")+P122,IF(AND(A122="小計",COUNTIF($A$9:A121,"小計")&lt;1),SUM($E$9:E121)+P122,IF(AND(A122="小計",COUNTIF($A$9:A121,"小計")&gt;=1),SUM(OFFSET($E$8,LARGE($V$9:V121,1)+1,0,LARGE($V$9:V122,1)-LARGE($V$9:V121,1)-1,1))+P122,IF(A122="８％対象計",SUMIFS($E$9:E121,$N$9:N121,"")+P122-SUMIFS($E$9:E121,$A$9:A121,"非課税・不課税取引計")-SUMIFS($E$9:E121,$A$9:A121,"小計")-SUMIFS($E$9:E121,$A$9:A121,"８％消費税計")-SUMIFS($E$9:E121,$A$9:A121,"８％対象計")-SUMIFS($E$9:E121,$A$9:A121,"８％(軽減)消費税計")-SUMIFS($E$9:E121,$A$9:A121,"８％(軽減)対象計"),IF(A122="８％(軽減)消費税計",ROUND(SUMIFS($E$9:E121,$A$9:A121,"８％(軽減)対象計")/COUNTIF($A$9:A121,"８％(軽減)対象計")*0.08,0)+P122,IF(A122="８％消費税計",ROUND(SUMIFS($E$9:E121,$A$9:A121,"８％対象計")/COUNTIF($A$9:A121,"８％対象計")*0.08,0)+P122,IF(AND(A122="値引き",C122="",D122=""),0+P122,IF(C122="","",IF(D122="","",ROUND(C122*D122,0)+P122)))))))))),"")</f>
        <v/>
      </c>
      <c r="F122" s="235"/>
      <c r="G122" s="236" t="str">
        <f ca="1">IFERROR(IF($A122="非課税・不課税取引計",SUMIFS(G$9:G121,$N$9:$N121,"非・不")+$Q122,IF(A122="８％(軽減)対象計",SUMIFS($G$9:G121,$N$9:N121,"※")+Q122,IF(AND(A122="小計",COUNTIF($A$9:A121,"小計")&lt;1),SUM($G$9:G121)+Q122,IF(AND(A122="小計",COUNTIF($A$9:A121,"小計")&gt;=1),SUM(OFFSET($G$8,LARGE($V$9:V121,1)+1,0,LARGE($V$9:V122,1)-LARGE($V$9:V121,1)-1,1))+Q122,IF($A122="８％対象計",SUMIFS(G$9:G121,$N$9:$N121,"")+$Q122-SUMIFS(G$9:G121,$A$9:$A121,"非課税・不課税取引計")-SUMIFS(G$9:G121,$A$9:$A121,"小計")-SUMIFS(G$9:G121,$A$9:$A121,"８％消費税計")-SUMIFS(G$9:G121,$A$9:$A121,"８％対象計")-SUMIFS($G$9:G121,$A$9:A121,"８％(軽減)消費税計")-SUMIFS($G$9:G121,$A$9:A121,"８％(軽減)対象計"),IF(A122="８％(軽減)消費税計",ROUND(SUMIFS($G$9:G121,$A$9:A121,"８％(軽減)対象計")/COUNTIF($A$9:A121,"８％(軽減)対象計")*0.08,0)+Q122,IF($A122="８％消費税計",ROUND(SUMIFS(G$9:G121,$A$9:$A121,"８％対象計")/COUNTIF($A$9:$A121,"８％対象計")*0.08,0)+$Q122,IF(A122="値引き",T122,IF($C122="","",IF($D122="","",ROUND(F122*$D122,0)+$Q122)))))))))),"")</f>
        <v/>
      </c>
      <c r="H122" s="237" t="str">
        <f t="shared" si="4"/>
        <v/>
      </c>
      <c r="I122" s="235"/>
      <c r="J122" s="238" t="str">
        <f ca="1">IFERROR(IF($A122="非課税・不課税取引計",SUMIFS(J$9:J121,$N$9:$N121,"非・不")+$R122,IF(A122="８％(軽減)対象計",SUMIFS($J$9:J121,$N$9:N121,"※")+R122,IF(AND(A122="小計",COUNTIF($A$9:A121,"小計")&lt;1),SUM($J$9:J121)+R122,IF(AND(A122="小計",COUNTIF($A$9:A121,"小計")&gt;=1),SUM(OFFSET($J$8,LARGE($V$9:V121,1)+1,0,LARGE($V$9:V122,1)-LARGE($V$9:V121,1)-1,1))+R122,IF($A122="８％対象計",SUMIFS(J$9:J121,$N$9:$N121,"")+$R122-SUMIFS(J$9:J121,$A$9:$A121,"非課税・不課税取引計")-SUMIFS(J$9:J121,$A$9:$A121,"小計")-SUMIFS(J$9:J121,$A$9:$A121,"８％消費税計")-SUMIFS(J$9:J121,$A$9:$A121,"８％対象計")-SUMIFS($J$9:J121,$A$9:A121,"８％(軽減)消費税計")-SUMIFS($J$9:J121,$A$9:A121,"８％(軽減)対象計"),IF(A122="８％(軽減)消費税計",ROUND(SUMIFS($J$9:J121,$A$9:A121,"８％(軽減)対象計")/COUNTIF($A$9:A121,"８％(軽減)対象計")*0.08,0)+R122,IF($A122="８％消費税計",ROUND(SUMIFS(J$9:J121,$A$9:$A121,"８％対象計")/COUNTIF($A$9:$A121,"８％対象計")*0.08,0)+$R122,IF(A122="値引き",U122,IF($C122="","",IF($D122="","",ROUND(I122*$D122,0)+$R122)))))))))),"")</f>
        <v/>
      </c>
      <c r="K122" s="239" t="str">
        <f t="shared" si="5"/>
        <v/>
      </c>
      <c r="L122" s="240" t="str">
        <f t="shared" si="6"/>
        <v/>
      </c>
      <c r="M122" s="234" t="str">
        <f ca="1">IFERROR(IF($A122="非課税・不課税取引計",SUMIFS(M$9:M121,$N$9:$N121,"非・不")+$S122,IF(A122="８％(軽減)対象計",SUMIFS($M$9:M121,$N$9:N121,"※")+S122,IF(AND(A122="小計",COUNTIF($A$9:A121,"小計")&lt;1),SUM($M$9:M121)+S122,IF(AND(A122="小計",COUNTIF($A$9:A121,"小計")&gt;=1),SUM(OFFSET($M$8,LARGE($V$9:V121,1)+1,0,LARGE($V$9:V122,1)-LARGE($V$9:V121,1)-1,1))+S122,IF($A122="８％対象計",SUMIFS(M$9:M121,$N$9:$N121,"")+$S122-SUMIFS(M$9:M121,$A$9:$A121,"非課税・不課税取引計")-SUMIFS(M$9:M121,$A$9:$A121,"小計")-SUMIFS(M$9:M121,$A$9:$A121,"８％消費税計")-SUMIFS(M$9:M121,$A$9:$A121,"８％対象計")-SUMIFS($M$9:M121,$A$9:A121,"８％(軽減)消費税計")-SUMIFS($M$9:M121,$A$9:A121,"８％(軽減)対象計"),IF(A122="８％(軽減)消費税計",ROUND(SUMIFS($M$9:M121,$A$9:A121,"８％(軽減)対象計")/COUNTIF($A$9:A121,"８％(軽減)対象計")*0.08,0)+S122,IF($A122="８％消費税計",ROUND(SUMIFS(M$9:M121,$A$9:$A121,"８％対象計")/COUNTIF($A$9:$A121,"８％対象計")*0.08,0)+$S122,IF(A122="値引き",E122-G122-J122+S122,IF($C122="","",IF($D122="","",E122-G122-J122+$S122)))))))))),"")</f>
        <v/>
      </c>
      <c r="N122" s="241"/>
      <c r="O122" s="242"/>
      <c r="P122" s="308"/>
      <c r="Q122" s="249"/>
      <c r="R122" s="249"/>
      <c r="S122" s="250"/>
      <c r="T122" s="264"/>
      <c r="U122" s="265"/>
      <c r="V122" s="214" t="str">
        <f t="shared" si="7"/>
        <v/>
      </c>
    </row>
    <row r="123" spans="1:22" ht="19.899999999999999" customHeight="1">
      <c r="A123" s="230"/>
      <c r="B123" s="231"/>
      <c r="C123" s="232"/>
      <c r="D123" s="233"/>
      <c r="E123" s="234" t="str">
        <f ca="1">IFERROR(IF(A123="非課税・不課税取引計",SUMIFS($E$9:E122,$N$9:N122,"非・不")+P123,IF(A123="８％(軽減)対象計",SUMIFS($E$9:E122,$N$9:N122,"※")+P123,IF(AND(A123="小計",COUNTIF($A$9:A122,"小計")&lt;1),SUM($E$9:E122)+P123,IF(AND(A123="小計",COUNTIF($A$9:A122,"小計")&gt;=1),SUM(OFFSET($E$8,LARGE($V$9:V122,1)+1,0,LARGE($V$9:V123,1)-LARGE($V$9:V122,1)-1,1))+P123,IF(A123="８％対象計",SUMIFS($E$9:E122,$N$9:N122,"")+P123-SUMIFS($E$9:E122,$A$9:A122,"非課税・不課税取引計")-SUMIFS($E$9:E122,$A$9:A122,"小計")-SUMIFS($E$9:E122,$A$9:A122,"８％消費税計")-SUMIFS($E$9:E122,$A$9:A122,"８％対象計")-SUMIFS($E$9:E122,$A$9:A122,"８％(軽減)消費税計")-SUMIFS($E$9:E122,$A$9:A122,"８％(軽減)対象計"),IF(A123="８％(軽減)消費税計",ROUND(SUMIFS($E$9:E122,$A$9:A122,"８％(軽減)対象計")/COUNTIF($A$9:A122,"８％(軽減)対象計")*0.08,0)+P123,IF(A123="８％消費税計",ROUND(SUMIFS($E$9:E122,$A$9:A122,"８％対象計")/COUNTIF($A$9:A122,"８％対象計")*0.08,0)+P123,IF(AND(A123="値引き",C123="",D123=""),0+P123,IF(C123="","",IF(D123="","",ROUND(C123*D123,0)+P123)))))))))),"")</f>
        <v/>
      </c>
      <c r="F123" s="235"/>
      <c r="G123" s="236" t="str">
        <f ca="1">IFERROR(IF($A123="非課税・不課税取引計",SUMIFS(G$9:G122,$N$9:$N122,"非・不")+$Q123,IF(A123="８％(軽減)対象計",SUMIFS($G$9:G122,$N$9:N122,"※")+Q123,IF(AND(A123="小計",COUNTIF($A$9:A122,"小計")&lt;1),SUM($G$9:G122)+Q123,IF(AND(A123="小計",COUNTIF($A$9:A122,"小計")&gt;=1),SUM(OFFSET($G$8,LARGE($V$9:V122,1)+1,0,LARGE($V$9:V123,1)-LARGE($V$9:V122,1)-1,1))+Q123,IF($A123="８％対象計",SUMIFS(G$9:G122,$N$9:$N122,"")+$Q123-SUMIFS(G$9:G122,$A$9:$A122,"非課税・不課税取引計")-SUMIFS(G$9:G122,$A$9:$A122,"小計")-SUMIFS(G$9:G122,$A$9:$A122,"８％消費税計")-SUMIFS(G$9:G122,$A$9:$A122,"８％対象計")-SUMIFS($G$9:G122,$A$9:A122,"８％(軽減)消費税計")-SUMIFS($G$9:G122,$A$9:A122,"８％(軽減)対象計"),IF(A123="８％(軽減)消費税計",ROUND(SUMIFS($G$9:G122,$A$9:A122,"８％(軽減)対象計")/COUNTIF($A$9:A122,"８％(軽減)対象計")*0.08,0)+Q123,IF($A123="８％消費税計",ROUND(SUMIFS(G$9:G122,$A$9:$A122,"８％対象計")/COUNTIF($A$9:$A122,"８％対象計")*0.08,0)+$Q123,IF(A123="値引き",T123,IF($C123="","",IF($D123="","",ROUND(F123*$D123,0)+$Q123)))))))))),"")</f>
        <v/>
      </c>
      <c r="H123" s="237" t="str">
        <f t="shared" si="4"/>
        <v/>
      </c>
      <c r="I123" s="235"/>
      <c r="J123" s="238" t="str">
        <f ca="1">IFERROR(IF($A123="非課税・不課税取引計",SUMIFS(J$9:J122,$N$9:$N122,"非・不")+$R123,IF(A123="８％(軽減)対象計",SUMIFS($J$9:J122,$N$9:N122,"※")+R123,IF(AND(A123="小計",COUNTIF($A$9:A122,"小計")&lt;1),SUM($J$9:J122)+R123,IF(AND(A123="小計",COUNTIF($A$9:A122,"小計")&gt;=1),SUM(OFFSET($J$8,LARGE($V$9:V122,1)+1,0,LARGE($V$9:V123,1)-LARGE($V$9:V122,1)-1,1))+R123,IF($A123="８％対象計",SUMIFS(J$9:J122,$N$9:$N122,"")+$R123-SUMIFS(J$9:J122,$A$9:$A122,"非課税・不課税取引計")-SUMIFS(J$9:J122,$A$9:$A122,"小計")-SUMIFS(J$9:J122,$A$9:$A122,"８％消費税計")-SUMIFS(J$9:J122,$A$9:$A122,"８％対象計")-SUMIFS($J$9:J122,$A$9:A122,"８％(軽減)消費税計")-SUMIFS($J$9:J122,$A$9:A122,"８％(軽減)対象計"),IF(A123="８％(軽減)消費税計",ROUND(SUMIFS($J$9:J122,$A$9:A122,"８％(軽減)対象計")/COUNTIF($A$9:A122,"８％(軽減)対象計")*0.08,0)+R123,IF($A123="８％消費税計",ROUND(SUMIFS(J$9:J122,$A$9:$A122,"８％対象計")/COUNTIF($A$9:$A122,"８％対象計")*0.08,0)+$R123,IF(A123="値引き",U123,IF($C123="","",IF($D123="","",ROUND(I123*$D123,0)+$R123)))))))))),"")</f>
        <v/>
      </c>
      <c r="K123" s="239" t="str">
        <f t="shared" si="5"/>
        <v/>
      </c>
      <c r="L123" s="240" t="str">
        <f t="shared" si="6"/>
        <v/>
      </c>
      <c r="M123" s="234" t="str">
        <f ca="1">IFERROR(IF($A123="非課税・不課税取引計",SUMIFS(M$9:M122,$N$9:$N122,"非・不")+$S123,IF(A123="８％(軽減)対象計",SUMIFS($M$9:M122,$N$9:N122,"※")+S123,IF(AND(A123="小計",COUNTIF($A$9:A122,"小計")&lt;1),SUM($M$9:M122)+S123,IF(AND(A123="小計",COUNTIF($A$9:A122,"小計")&gt;=1),SUM(OFFSET($M$8,LARGE($V$9:V122,1)+1,0,LARGE($V$9:V123,1)-LARGE($V$9:V122,1)-1,1))+S123,IF($A123="８％対象計",SUMIFS(M$9:M122,$N$9:$N122,"")+$S123-SUMIFS(M$9:M122,$A$9:$A122,"非課税・不課税取引計")-SUMIFS(M$9:M122,$A$9:$A122,"小計")-SUMIFS(M$9:M122,$A$9:$A122,"８％消費税計")-SUMIFS(M$9:M122,$A$9:$A122,"８％対象計")-SUMIFS($M$9:M122,$A$9:A122,"８％(軽減)消費税計")-SUMIFS($M$9:M122,$A$9:A122,"８％(軽減)対象計"),IF(A123="８％(軽減)消費税計",ROUND(SUMIFS($M$9:M122,$A$9:A122,"８％(軽減)対象計")/COUNTIF($A$9:A122,"８％(軽減)対象計")*0.08,0)+S123,IF($A123="８％消費税計",ROUND(SUMIFS(M$9:M122,$A$9:$A122,"８％対象計")/COUNTIF($A$9:$A122,"８％対象計")*0.08,0)+$S123,IF(A123="値引き",E123-G123-J123+S123,IF($C123="","",IF($D123="","",E123-G123-J123+$S123)))))))))),"")</f>
        <v/>
      </c>
      <c r="N123" s="241"/>
      <c r="O123" s="242"/>
      <c r="P123" s="308"/>
      <c r="Q123" s="249"/>
      <c r="R123" s="249"/>
      <c r="S123" s="250"/>
      <c r="T123" s="264"/>
      <c r="U123" s="265"/>
      <c r="V123" s="214" t="str">
        <f t="shared" si="7"/>
        <v/>
      </c>
    </row>
    <row r="124" spans="1:22" ht="19.899999999999999" customHeight="1">
      <c r="A124" s="230"/>
      <c r="B124" s="231"/>
      <c r="C124" s="232"/>
      <c r="D124" s="233"/>
      <c r="E124" s="234" t="str">
        <f ca="1">IFERROR(IF(A124="非課税・不課税取引計",SUMIFS($E$9:E123,$N$9:N123,"非・不")+P124,IF(A124="８％(軽減)対象計",SUMIFS($E$9:E123,$N$9:N123,"※")+P124,IF(AND(A124="小計",COUNTIF($A$9:A123,"小計")&lt;1),SUM($E$9:E123)+P124,IF(AND(A124="小計",COUNTIF($A$9:A123,"小計")&gt;=1),SUM(OFFSET($E$8,LARGE($V$9:V123,1)+1,0,LARGE($V$9:V124,1)-LARGE($V$9:V123,1)-1,1))+P124,IF(A124="８％対象計",SUMIFS($E$9:E123,$N$9:N123,"")+P124-SUMIFS($E$9:E123,$A$9:A123,"非課税・不課税取引計")-SUMIFS($E$9:E123,$A$9:A123,"小計")-SUMIFS($E$9:E123,$A$9:A123,"８％消費税計")-SUMIFS($E$9:E123,$A$9:A123,"８％対象計")-SUMIFS($E$9:E123,$A$9:A123,"８％(軽減)消費税計")-SUMIFS($E$9:E123,$A$9:A123,"８％(軽減)対象計"),IF(A124="８％(軽減)消費税計",ROUND(SUMIFS($E$9:E123,$A$9:A123,"８％(軽減)対象計")/COUNTIF($A$9:A123,"８％(軽減)対象計")*0.08,0)+P124,IF(A124="８％消費税計",ROUND(SUMIFS($E$9:E123,$A$9:A123,"８％対象計")/COUNTIF($A$9:A123,"８％対象計")*0.08,0)+P124,IF(AND(A124="値引き",C124="",D124=""),0+P124,IF(C124="","",IF(D124="","",ROUND(C124*D124,0)+P124)))))))))),"")</f>
        <v/>
      </c>
      <c r="F124" s="235"/>
      <c r="G124" s="236" t="str">
        <f ca="1">IFERROR(IF($A124="非課税・不課税取引計",SUMIFS(G$9:G123,$N$9:$N123,"非・不")+$Q124,IF(A124="８％(軽減)対象計",SUMIFS($G$9:G123,$N$9:N123,"※")+Q124,IF(AND(A124="小計",COUNTIF($A$9:A123,"小計")&lt;1),SUM($G$9:G123)+Q124,IF(AND(A124="小計",COUNTIF($A$9:A123,"小計")&gt;=1),SUM(OFFSET($G$8,LARGE($V$9:V123,1)+1,0,LARGE($V$9:V124,1)-LARGE($V$9:V123,1)-1,1))+Q124,IF($A124="８％対象計",SUMIFS(G$9:G123,$N$9:$N123,"")+$Q124-SUMIFS(G$9:G123,$A$9:$A123,"非課税・不課税取引計")-SUMIFS(G$9:G123,$A$9:$A123,"小計")-SUMIFS(G$9:G123,$A$9:$A123,"８％消費税計")-SUMIFS(G$9:G123,$A$9:$A123,"８％対象計")-SUMIFS($G$9:G123,$A$9:A123,"８％(軽減)消費税計")-SUMIFS($G$9:G123,$A$9:A123,"８％(軽減)対象計"),IF(A124="８％(軽減)消費税計",ROUND(SUMIFS($G$9:G123,$A$9:A123,"８％(軽減)対象計")/COUNTIF($A$9:A123,"８％(軽減)対象計")*0.08,0)+Q124,IF($A124="８％消費税計",ROUND(SUMIFS(G$9:G123,$A$9:$A123,"８％対象計")/COUNTIF($A$9:$A123,"８％対象計")*0.08,0)+$Q124,IF(A124="値引き",T124,IF($C124="","",IF($D124="","",ROUND(F124*$D124,0)+$Q124)))))))))),"")</f>
        <v/>
      </c>
      <c r="H124" s="237" t="str">
        <f t="shared" si="4"/>
        <v/>
      </c>
      <c r="I124" s="235"/>
      <c r="J124" s="238" t="str">
        <f ca="1">IFERROR(IF($A124="非課税・不課税取引計",SUMIFS(J$9:J123,$N$9:$N123,"非・不")+$R124,IF(A124="８％(軽減)対象計",SUMIFS($J$9:J123,$N$9:N123,"※")+R124,IF(AND(A124="小計",COUNTIF($A$9:A123,"小計")&lt;1),SUM($J$9:J123)+R124,IF(AND(A124="小計",COUNTIF($A$9:A123,"小計")&gt;=1),SUM(OFFSET($J$8,LARGE($V$9:V123,1)+1,0,LARGE($V$9:V124,1)-LARGE($V$9:V123,1)-1,1))+R124,IF($A124="８％対象計",SUMIFS(J$9:J123,$N$9:$N123,"")+$R124-SUMIFS(J$9:J123,$A$9:$A123,"非課税・不課税取引計")-SUMIFS(J$9:J123,$A$9:$A123,"小計")-SUMIFS(J$9:J123,$A$9:$A123,"８％消費税計")-SUMIFS(J$9:J123,$A$9:$A123,"８％対象計")-SUMIFS($J$9:J123,$A$9:A123,"８％(軽減)消費税計")-SUMIFS($J$9:J123,$A$9:A123,"８％(軽減)対象計"),IF(A124="８％(軽減)消費税計",ROUND(SUMIFS($J$9:J123,$A$9:A123,"８％(軽減)対象計")/COUNTIF($A$9:A123,"８％(軽減)対象計")*0.08,0)+R124,IF($A124="８％消費税計",ROUND(SUMIFS(J$9:J123,$A$9:$A123,"８％対象計")/COUNTIF($A$9:$A123,"８％対象計")*0.08,0)+$R124,IF(A124="値引き",U124,IF($C124="","",IF($D124="","",ROUND(I124*$D124,0)+$R124)))))))))),"")</f>
        <v/>
      </c>
      <c r="K124" s="239" t="str">
        <f t="shared" si="5"/>
        <v/>
      </c>
      <c r="L124" s="240" t="str">
        <f t="shared" si="6"/>
        <v/>
      </c>
      <c r="M124" s="234" t="str">
        <f ca="1">IFERROR(IF($A124="非課税・不課税取引計",SUMIFS(M$9:M123,$N$9:$N123,"非・不")+$S124,IF(A124="８％(軽減)対象計",SUMIFS($M$9:M123,$N$9:N123,"※")+S124,IF(AND(A124="小計",COUNTIF($A$9:A123,"小計")&lt;1),SUM($M$9:M123)+S124,IF(AND(A124="小計",COUNTIF($A$9:A123,"小計")&gt;=1),SUM(OFFSET($M$8,LARGE($V$9:V123,1)+1,0,LARGE($V$9:V124,1)-LARGE($V$9:V123,1)-1,1))+S124,IF($A124="８％対象計",SUMIFS(M$9:M123,$N$9:$N123,"")+$S124-SUMIFS(M$9:M123,$A$9:$A123,"非課税・不課税取引計")-SUMIFS(M$9:M123,$A$9:$A123,"小計")-SUMIFS(M$9:M123,$A$9:$A123,"８％消費税計")-SUMIFS(M$9:M123,$A$9:$A123,"８％対象計")-SUMIFS($M$9:M123,$A$9:A123,"８％(軽減)消費税計")-SUMIFS($M$9:M123,$A$9:A123,"８％(軽減)対象計"),IF(A124="８％(軽減)消費税計",ROUND(SUMIFS($M$9:M123,$A$9:A123,"８％(軽減)対象計")/COUNTIF($A$9:A123,"８％(軽減)対象計")*0.08,0)+S124,IF($A124="８％消費税計",ROUND(SUMIFS(M$9:M123,$A$9:$A123,"８％対象計")/COUNTIF($A$9:$A123,"８％対象計")*0.08,0)+$S124,IF(A124="値引き",E124-G124-J124+S124,IF($C124="","",IF($D124="","",E124-G124-J124+$S124)))))))))),"")</f>
        <v/>
      </c>
      <c r="N124" s="241"/>
      <c r="O124" s="242"/>
      <c r="P124" s="308"/>
      <c r="Q124" s="249"/>
      <c r="R124" s="249"/>
      <c r="S124" s="250"/>
      <c r="T124" s="264"/>
      <c r="U124" s="265"/>
      <c r="V124" s="214" t="str">
        <f t="shared" si="7"/>
        <v/>
      </c>
    </row>
    <row r="125" spans="1:22" ht="19.899999999999999" customHeight="1">
      <c r="A125" s="230"/>
      <c r="B125" s="231"/>
      <c r="C125" s="232"/>
      <c r="D125" s="233"/>
      <c r="E125" s="234" t="str">
        <f ca="1">IFERROR(IF(A125="非課税・不課税取引計",SUMIFS($E$9:E124,$N$9:N124,"非・不")+P125,IF(A125="８％(軽減)対象計",SUMIFS($E$9:E124,$N$9:N124,"※")+P125,IF(AND(A125="小計",COUNTIF($A$9:A124,"小計")&lt;1),SUM($E$9:E124)+P125,IF(AND(A125="小計",COUNTIF($A$9:A124,"小計")&gt;=1),SUM(OFFSET($E$8,LARGE($V$9:V124,1)+1,0,LARGE($V$9:V125,1)-LARGE($V$9:V124,1)-1,1))+P125,IF(A125="８％対象計",SUMIFS($E$9:E124,$N$9:N124,"")+P125-SUMIFS($E$9:E124,$A$9:A124,"非課税・不課税取引計")-SUMIFS($E$9:E124,$A$9:A124,"小計")-SUMIFS($E$9:E124,$A$9:A124,"８％消費税計")-SUMIFS($E$9:E124,$A$9:A124,"８％対象計")-SUMIFS($E$9:E124,$A$9:A124,"８％(軽減)消費税計")-SUMIFS($E$9:E124,$A$9:A124,"８％(軽減)対象計"),IF(A125="８％(軽減)消費税計",ROUND(SUMIFS($E$9:E124,$A$9:A124,"８％(軽減)対象計")/COUNTIF($A$9:A124,"８％(軽減)対象計")*0.08,0)+P125,IF(A125="８％消費税計",ROUND(SUMIFS($E$9:E124,$A$9:A124,"８％対象計")/COUNTIF($A$9:A124,"８％対象計")*0.08,0)+P125,IF(AND(A125="値引き",C125="",D125=""),0+P125,IF(C125="","",IF(D125="","",ROUND(C125*D125,0)+P125)))))))))),"")</f>
        <v/>
      </c>
      <c r="F125" s="235"/>
      <c r="G125" s="236" t="str">
        <f ca="1">IFERROR(IF($A125="非課税・不課税取引計",SUMIFS(G$9:G124,$N$9:$N124,"非・不")+$Q125,IF(A125="８％(軽減)対象計",SUMIFS($G$9:G124,$N$9:N124,"※")+Q125,IF(AND(A125="小計",COUNTIF($A$9:A124,"小計")&lt;1),SUM($G$9:G124)+Q125,IF(AND(A125="小計",COUNTIF($A$9:A124,"小計")&gt;=1),SUM(OFFSET($G$8,LARGE($V$9:V124,1)+1,0,LARGE($V$9:V125,1)-LARGE($V$9:V124,1)-1,1))+Q125,IF($A125="８％対象計",SUMIFS(G$9:G124,$N$9:$N124,"")+$Q125-SUMIFS(G$9:G124,$A$9:$A124,"非課税・不課税取引計")-SUMIFS(G$9:G124,$A$9:$A124,"小計")-SUMIFS(G$9:G124,$A$9:$A124,"８％消費税計")-SUMIFS(G$9:G124,$A$9:$A124,"８％対象計")-SUMIFS($G$9:G124,$A$9:A124,"８％(軽減)消費税計")-SUMIFS($G$9:G124,$A$9:A124,"８％(軽減)対象計"),IF(A125="８％(軽減)消費税計",ROUND(SUMIFS($G$9:G124,$A$9:A124,"８％(軽減)対象計")/COUNTIF($A$9:A124,"８％(軽減)対象計")*0.08,0)+Q125,IF($A125="８％消費税計",ROUND(SUMIFS(G$9:G124,$A$9:$A124,"８％対象計")/COUNTIF($A$9:$A124,"８％対象計")*0.08,0)+$Q125,IF(A125="値引き",T125,IF($C125="","",IF($D125="","",ROUND(F125*$D125,0)+$Q125)))))))))),"")</f>
        <v/>
      </c>
      <c r="H125" s="237" t="str">
        <f t="shared" si="4"/>
        <v/>
      </c>
      <c r="I125" s="235"/>
      <c r="J125" s="238" t="str">
        <f ca="1">IFERROR(IF($A125="非課税・不課税取引計",SUMIFS(J$9:J124,$N$9:$N124,"非・不")+$R125,IF(A125="８％(軽減)対象計",SUMIFS($J$9:J124,$N$9:N124,"※")+R125,IF(AND(A125="小計",COUNTIF($A$9:A124,"小計")&lt;1),SUM($J$9:J124)+R125,IF(AND(A125="小計",COUNTIF($A$9:A124,"小計")&gt;=1),SUM(OFFSET($J$8,LARGE($V$9:V124,1)+1,0,LARGE($V$9:V125,1)-LARGE($V$9:V124,1)-1,1))+R125,IF($A125="８％対象計",SUMIFS(J$9:J124,$N$9:$N124,"")+$R125-SUMIFS(J$9:J124,$A$9:$A124,"非課税・不課税取引計")-SUMIFS(J$9:J124,$A$9:$A124,"小計")-SUMIFS(J$9:J124,$A$9:$A124,"８％消費税計")-SUMIFS(J$9:J124,$A$9:$A124,"８％対象計")-SUMIFS($J$9:J124,$A$9:A124,"８％(軽減)消費税計")-SUMIFS($J$9:J124,$A$9:A124,"８％(軽減)対象計"),IF(A125="８％(軽減)消費税計",ROUND(SUMIFS($J$9:J124,$A$9:A124,"８％(軽減)対象計")/COUNTIF($A$9:A124,"８％(軽減)対象計")*0.08,0)+R125,IF($A125="８％消費税計",ROUND(SUMIFS(J$9:J124,$A$9:$A124,"８％対象計")/COUNTIF($A$9:$A124,"８％対象計")*0.08,0)+$R125,IF(A125="値引き",U125,IF($C125="","",IF($D125="","",ROUND(I125*$D125,0)+$R125)))))))))),"")</f>
        <v/>
      </c>
      <c r="K125" s="239" t="str">
        <f t="shared" si="5"/>
        <v/>
      </c>
      <c r="L125" s="240" t="str">
        <f t="shared" si="6"/>
        <v/>
      </c>
      <c r="M125" s="234" t="str">
        <f ca="1">IFERROR(IF($A125="非課税・不課税取引計",SUMIFS(M$9:M124,$N$9:$N124,"非・不")+$S125,IF(A125="８％(軽減)対象計",SUMIFS($M$9:M124,$N$9:N124,"※")+S125,IF(AND(A125="小計",COUNTIF($A$9:A124,"小計")&lt;1),SUM($M$9:M124)+S125,IF(AND(A125="小計",COUNTIF($A$9:A124,"小計")&gt;=1),SUM(OFFSET($M$8,LARGE($V$9:V124,1)+1,0,LARGE($V$9:V125,1)-LARGE($V$9:V124,1)-1,1))+S125,IF($A125="８％対象計",SUMIFS(M$9:M124,$N$9:$N124,"")+$S125-SUMIFS(M$9:M124,$A$9:$A124,"非課税・不課税取引計")-SUMIFS(M$9:M124,$A$9:$A124,"小計")-SUMIFS(M$9:M124,$A$9:$A124,"８％消費税計")-SUMIFS(M$9:M124,$A$9:$A124,"８％対象計")-SUMIFS($M$9:M124,$A$9:A124,"８％(軽減)消費税計")-SUMIFS($M$9:M124,$A$9:A124,"８％(軽減)対象計"),IF(A125="８％(軽減)消費税計",ROUND(SUMIFS($M$9:M124,$A$9:A124,"８％(軽減)対象計")/COUNTIF($A$9:A124,"８％(軽減)対象計")*0.08,0)+S125,IF($A125="８％消費税計",ROUND(SUMIFS(M$9:M124,$A$9:$A124,"８％対象計")/COUNTIF($A$9:$A124,"８％対象計")*0.08,0)+$S125,IF(A125="値引き",E125-G125-J125+S125,IF($C125="","",IF($D125="","",E125-G125-J125+$S125)))))))))),"")</f>
        <v/>
      </c>
      <c r="N125" s="241"/>
      <c r="O125" s="242"/>
      <c r="P125" s="308"/>
      <c r="Q125" s="249"/>
      <c r="R125" s="249"/>
      <c r="S125" s="250"/>
      <c r="T125" s="264"/>
      <c r="U125" s="265"/>
      <c r="V125" s="214" t="str">
        <f t="shared" si="7"/>
        <v/>
      </c>
    </row>
    <row r="126" spans="1:22" ht="19.899999999999999" customHeight="1">
      <c r="A126" s="230"/>
      <c r="B126" s="231"/>
      <c r="C126" s="232"/>
      <c r="D126" s="233"/>
      <c r="E126" s="234" t="str">
        <f ca="1">IFERROR(IF(A126="非課税・不課税取引計",SUMIFS($E$9:E125,$N$9:N125,"非・不")+P126,IF(A126="８％(軽減)対象計",SUMIFS($E$9:E125,$N$9:N125,"※")+P126,IF(AND(A126="小計",COUNTIF($A$9:A125,"小計")&lt;1),SUM($E$9:E125)+P126,IF(AND(A126="小計",COUNTIF($A$9:A125,"小計")&gt;=1),SUM(OFFSET($E$8,LARGE($V$9:V125,1)+1,0,LARGE($V$9:V126,1)-LARGE($V$9:V125,1)-1,1))+P126,IF(A126="８％対象計",SUMIFS($E$9:E125,$N$9:N125,"")+P126-SUMIFS($E$9:E125,$A$9:A125,"非課税・不課税取引計")-SUMIFS($E$9:E125,$A$9:A125,"小計")-SUMIFS($E$9:E125,$A$9:A125,"８％消費税計")-SUMIFS($E$9:E125,$A$9:A125,"８％対象計")-SUMIFS($E$9:E125,$A$9:A125,"８％(軽減)消費税計")-SUMIFS($E$9:E125,$A$9:A125,"８％(軽減)対象計"),IF(A126="８％(軽減)消費税計",ROUND(SUMIFS($E$9:E125,$A$9:A125,"８％(軽減)対象計")/COUNTIF($A$9:A125,"８％(軽減)対象計")*0.08,0)+P126,IF(A126="８％消費税計",ROUND(SUMIFS($E$9:E125,$A$9:A125,"８％対象計")/COUNTIF($A$9:A125,"８％対象計")*0.08,0)+P126,IF(AND(A126="値引き",C126="",D126=""),0+P126,IF(C126="","",IF(D126="","",ROUND(C126*D126,0)+P126)))))))))),"")</f>
        <v/>
      </c>
      <c r="F126" s="235"/>
      <c r="G126" s="236" t="str">
        <f ca="1">IFERROR(IF($A126="非課税・不課税取引計",SUMIFS(G$9:G125,$N$9:$N125,"非・不")+$Q126,IF(A126="８％(軽減)対象計",SUMIFS($G$9:G125,$N$9:N125,"※")+Q126,IF(AND(A126="小計",COUNTIF($A$9:A125,"小計")&lt;1),SUM($G$9:G125)+Q126,IF(AND(A126="小計",COUNTIF($A$9:A125,"小計")&gt;=1),SUM(OFFSET($G$8,LARGE($V$9:V125,1)+1,0,LARGE($V$9:V126,1)-LARGE($V$9:V125,1)-1,1))+Q126,IF($A126="８％対象計",SUMIFS(G$9:G125,$N$9:$N125,"")+$Q126-SUMIFS(G$9:G125,$A$9:$A125,"非課税・不課税取引計")-SUMIFS(G$9:G125,$A$9:$A125,"小計")-SUMIFS(G$9:G125,$A$9:$A125,"８％消費税計")-SUMIFS(G$9:G125,$A$9:$A125,"８％対象計")-SUMIFS($G$9:G125,$A$9:A125,"８％(軽減)消費税計")-SUMIFS($G$9:G125,$A$9:A125,"８％(軽減)対象計"),IF(A126="８％(軽減)消費税計",ROUND(SUMIFS($G$9:G125,$A$9:A125,"８％(軽減)対象計")/COUNTIF($A$9:A125,"８％(軽減)対象計")*0.08,0)+Q126,IF($A126="８％消費税計",ROUND(SUMIFS(G$9:G125,$A$9:$A125,"８％対象計")/COUNTIF($A$9:$A125,"８％対象計")*0.08,0)+$Q126,IF(A126="値引き",T126,IF($C126="","",IF($D126="","",ROUND(F126*$D126,0)+$Q126)))))))))),"")</f>
        <v/>
      </c>
      <c r="H126" s="237" t="str">
        <f t="shared" si="4"/>
        <v/>
      </c>
      <c r="I126" s="235"/>
      <c r="J126" s="238" t="str">
        <f ca="1">IFERROR(IF($A126="非課税・不課税取引計",SUMIFS(J$9:J125,$N$9:$N125,"非・不")+$R126,IF(A126="８％(軽減)対象計",SUMIFS($J$9:J125,$N$9:N125,"※")+R126,IF(AND(A126="小計",COUNTIF($A$9:A125,"小計")&lt;1),SUM($J$9:J125)+R126,IF(AND(A126="小計",COUNTIF($A$9:A125,"小計")&gt;=1),SUM(OFFSET($J$8,LARGE($V$9:V125,1)+1,0,LARGE($V$9:V126,1)-LARGE($V$9:V125,1)-1,1))+R126,IF($A126="８％対象計",SUMIFS(J$9:J125,$N$9:$N125,"")+$R126-SUMIFS(J$9:J125,$A$9:$A125,"非課税・不課税取引計")-SUMIFS(J$9:J125,$A$9:$A125,"小計")-SUMIFS(J$9:J125,$A$9:$A125,"８％消費税計")-SUMIFS(J$9:J125,$A$9:$A125,"８％対象計")-SUMIFS($J$9:J125,$A$9:A125,"８％(軽減)消費税計")-SUMIFS($J$9:J125,$A$9:A125,"８％(軽減)対象計"),IF(A126="８％(軽減)消費税計",ROUND(SUMIFS($J$9:J125,$A$9:A125,"８％(軽減)対象計")/COUNTIF($A$9:A125,"８％(軽減)対象計")*0.08,0)+R126,IF($A126="８％消費税計",ROUND(SUMIFS(J$9:J125,$A$9:$A125,"８％対象計")/COUNTIF($A$9:$A125,"８％対象計")*0.08,0)+$R126,IF(A126="値引き",U126,IF($C126="","",IF($D126="","",ROUND(I126*$D126,0)+$R126)))))))))),"")</f>
        <v/>
      </c>
      <c r="K126" s="239" t="str">
        <f t="shared" si="5"/>
        <v/>
      </c>
      <c r="L126" s="240" t="str">
        <f t="shared" si="6"/>
        <v/>
      </c>
      <c r="M126" s="234" t="str">
        <f ca="1">IFERROR(IF($A126="非課税・不課税取引計",SUMIFS(M$9:M125,$N$9:$N125,"非・不")+$S126,IF(A126="８％(軽減)対象計",SUMIFS($M$9:M125,$N$9:N125,"※")+S126,IF(AND(A126="小計",COUNTIF($A$9:A125,"小計")&lt;1),SUM($M$9:M125)+S126,IF(AND(A126="小計",COUNTIF($A$9:A125,"小計")&gt;=1),SUM(OFFSET($M$8,LARGE($V$9:V125,1)+1,0,LARGE($V$9:V126,1)-LARGE($V$9:V125,1)-1,1))+S126,IF($A126="８％対象計",SUMIFS(M$9:M125,$N$9:$N125,"")+$S126-SUMIFS(M$9:M125,$A$9:$A125,"非課税・不課税取引計")-SUMIFS(M$9:M125,$A$9:$A125,"小計")-SUMIFS(M$9:M125,$A$9:$A125,"８％消費税計")-SUMIFS(M$9:M125,$A$9:$A125,"８％対象計")-SUMIFS($M$9:M125,$A$9:A125,"８％(軽減)消費税計")-SUMIFS($M$9:M125,$A$9:A125,"８％(軽減)対象計"),IF(A126="８％(軽減)消費税計",ROUND(SUMIFS($M$9:M125,$A$9:A125,"８％(軽減)対象計")/COUNTIF($A$9:A125,"８％(軽減)対象計")*0.08,0)+S126,IF($A126="８％消費税計",ROUND(SUMIFS(M$9:M125,$A$9:$A125,"８％対象計")/COUNTIF($A$9:$A125,"８％対象計")*0.08,0)+$S126,IF(A126="値引き",E126-G126-J126+S126,IF($C126="","",IF($D126="","",E126-G126-J126+$S126)))))))))),"")</f>
        <v/>
      </c>
      <c r="N126" s="241"/>
      <c r="O126" s="242"/>
      <c r="P126" s="308"/>
      <c r="Q126" s="249"/>
      <c r="R126" s="249"/>
      <c r="S126" s="250"/>
      <c r="T126" s="264"/>
      <c r="U126" s="265"/>
      <c r="V126" s="214" t="str">
        <f t="shared" si="7"/>
        <v/>
      </c>
    </row>
    <row r="127" spans="1:22" ht="19.899999999999999" customHeight="1">
      <c r="A127" s="230"/>
      <c r="B127" s="231"/>
      <c r="C127" s="232"/>
      <c r="D127" s="233"/>
      <c r="E127" s="234" t="str">
        <f ca="1">IFERROR(IF(A127="非課税・不課税取引計",SUMIFS($E$9:E126,$N$9:N126,"非・不")+P127,IF(A127="８％(軽減)対象計",SUMIFS($E$9:E126,$N$9:N126,"※")+P127,IF(AND(A127="小計",COUNTIF($A$9:A126,"小計")&lt;1),SUM($E$9:E126)+P127,IF(AND(A127="小計",COUNTIF($A$9:A126,"小計")&gt;=1),SUM(OFFSET($E$8,LARGE($V$9:V126,1)+1,0,LARGE($V$9:V127,1)-LARGE($V$9:V126,1)-1,1))+P127,IF(A127="８％対象計",SUMIFS($E$9:E126,$N$9:N126,"")+P127-SUMIFS($E$9:E126,$A$9:A126,"非課税・不課税取引計")-SUMIFS($E$9:E126,$A$9:A126,"小計")-SUMIFS($E$9:E126,$A$9:A126,"８％消費税計")-SUMIFS($E$9:E126,$A$9:A126,"８％対象計")-SUMIFS($E$9:E126,$A$9:A126,"８％(軽減)消費税計")-SUMIFS($E$9:E126,$A$9:A126,"８％(軽減)対象計"),IF(A127="８％(軽減)消費税計",ROUND(SUMIFS($E$9:E126,$A$9:A126,"８％(軽減)対象計")/COUNTIF($A$9:A126,"８％(軽減)対象計")*0.08,0)+P127,IF(A127="８％消費税計",ROUND(SUMIFS($E$9:E126,$A$9:A126,"８％対象計")/COUNTIF($A$9:A126,"８％対象計")*0.08,0)+P127,IF(AND(A127="値引き",C127="",D127=""),0+P127,IF(C127="","",IF(D127="","",ROUND(C127*D127,0)+P127)))))))))),"")</f>
        <v/>
      </c>
      <c r="F127" s="235"/>
      <c r="G127" s="236" t="str">
        <f ca="1">IFERROR(IF($A127="非課税・不課税取引計",SUMIFS(G$9:G126,$N$9:$N126,"非・不")+$Q127,IF(A127="８％(軽減)対象計",SUMIFS($G$9:G126,$N$9:N126,"※")+Q127,IF(AND(A127="小計",COUNTIF($A$9:A126,"小計")&lt;1),SUM($G$9:G126)+Q127,IF(AND(A127="小計",COUNTIF($A$9:A126,"小計")&gt;=1),SUM(OFFSET($G$8,LARGE($V$9:V126,1)+1,0,LARGE($V$9:V127,1)-LARGE($V$9:V126,1)-1,1))+Q127,IF($A127="８％対象計",SUMIFS(G$9:G126,$N$9:$N126,"")+$Q127-SUMIFS(G$9:G126,$A$9:$A126,"非課税・不課税取引計")-SUMIFS(G$9:G126,$A$9:$A126,"小計")-SUMIFS(G$9:G126,$A$9:$A126,"８％消費税計")-SUMIFS(G$9:G126,$A$9:$A126,"８％対象計")-SUMIFS($G$9:G126,$A$9:A126,"８％(軽減)消費税計")-SUMIFS($G$9:G126,$A$9:A126,"８％(軽減)対象計"),IF(A127="８％(軽減)消費税計",ROUND(SUMIFS($G$9:G126,$A$9:A126,"８％(軽減)対象計")/COUNTIF($A$9:A126,"８％(軽減)対象計")*0.08,0)+Q127,IF($A127="８％消費税計",ROUND(SUMIFS(G$9:G126,$A$9:$A126,"８％対象計")/COUNTIF($A$9:$A126,"８％対象計")*0.08,0)+$Q127,IF(A127="値引き",T127,IF($C127="","",IF($D127="","",ROUND(F127*$D127,0)+$Q127)))))))))),"")</f>
        <v/>
      </c>
      <c r="H127" s="237" t="str">
        <f t="shared" si="4"/>
        <v/>
      </c>
      <c r="I127" s="235"/>
      <c r="J127" s="238" t="str">
        <f ca="1">IFERROR(IF($A127="非課税・不課税取引計",SUMIFS(J$9:J126,$N$9:$N126,"非・不")+$R127,IF(A127="８％(軽減)対象計",SUMIFS($J$9:J126,$N$9:N126,"※")+R127,IF(AND(A127="小計",COUNTIF($A$9:A126,"小計")&lt;1),SUM($J$9:J126)+R127,IF(AND(A127="小計",COUNTIF($A$9:A126,"小計")&gt;=1),SUM(OFFSET($J$8,LARGE($V$9:V126,1)+1,0,LARGE($V$9:V127,1)-LARGE($V$9:V126,1)-1,1))+R127,IF($A127="８％対象計",SUMIFS(J$9:J126,$N$9:$N126,"")+$R127-SUMIFS(J$9:J126,$A$9:$A126,"非課税・不課税取引計")-SUMIFS(J$9:J126,$A$9:$A126,"小計")-SUMIFS(J$9:J126,$A$9:$A126,"８％消費税計")-SUMIFS(J$9:J126,$A$9:$A126,"８％対象計")-SUMIFS($J$9:J126,$A$9:A126,"８％(軽減)消費税計")-SUMIFS($J$9:J126,$A$9:A126,"８％(軽減)対象計"),IF(A127="８％(軽減)消費税計",ROUND(SUMIFS($J$9:J126,$A$9:A126,"８％(軽減)対象計")/COUNTIF($A$9:A126,"８％(軽減)対象計")*0.08,0)+R127,IF($A127="８％消費税計",ROUND(SUMIFS(J$9:J126,$A$9:$A126,"８％対象計")/COUNTIF($A$9:$A126,"８％対象計")*0.08,0)+$R127,IF(A127="値引き",U127,IF($C127="","",IF($D127="","",ROUND(I127*$D127,0)+$R127)))))))))),"")</f>
        <v/>
      </c>
      <c r="K127" s="239" t="str">
        <f t="shared" si="5"/>
        <v/>
      </c>
      <c r="L127" s="240" t="str">
        <f t="shared" si="6"/>
        <v/>
      </c>
      <c r="M127" s="234" t="str">
        <f ca="1">IFERROR(IF($A127="非課税・不課税取引計",SUMIFS(M$9:M126,$N$9:$N126,"非・不")+$S127,IF(A127="８％(軽減)対象計",SUMIFS($M$9:M126,$N$9:N126,"※")+S127,IF(AND(A127="小計",COUNTIF($A$9:A126,"小計")&lt;1),SUM($M$9:M126)+S127,IF(AND(A127="小計",COUNTIF($A$9:A126,"小計")&gt;=1),SUM(OFFSET($M$8,LARGE($V$9:V126,1)+1,0,LARGE($V$9:V127,1)-LARGE($V$9:V126,1)-1,1))+S127,IF($A127="８％対象計",SUMIFS(M$9:M126,$N$9:$N126,"")+$S127-SUMIFS(M$9:M126,$A$9:$A126,"非課税・不課税取引計")-SUMIFS(M$9:M126,$A$9:$A126,"小計")-SUMIFS(M$9:M126,$A$9:$A126,"８％消費税計")-SUMIFS(M$9:M126,$A$9:$A126,"８％対象計")-SUMIFS($M$9:M126,$A$9:A126,"８％(軽減)消費税計")-SUMIFS($M$9:M126,$A$9:A126,"８％(軽減)対象計"),IF(A127="８％(軽減)消費税計",ROUND(SUMIFS($M$9:M126,$A$9:A126,"８％(軽減)対象計")/COUNTIF($A$9:A126,"８％(軽減)対象計")*0.08,0)+S127,IF($A127="８％消費税計",ROUND(SUMIFS(M$9:M126,$A$9:$A126,"８％対象計")/COUNTIF($A$9:$A126,"８％対象計")*0.08,0)+$S127,IF(A127="値引き",E127-G127-J127+S127,IF($C127="","",IF($D127="","",E127-G127-J127+$S127)))))))))),"")</f>
        <v/>
      </c>
      <c r="N127" s="241"/>
      <c r="O127" s="242"/>
      <c r="P127" s="308"/>
      <c r="Q127" s="249"/>
      <c r="R127" s="249"/>
      <c r="S127" s="250"/>
      <c r="T127" s="264"/>
      <c r="U127" s="265"/>
      <c r="V127" s="214" t="str">
        <f t="shared" si="7"/>
        <v/>
      </c>
    </row>
    <row r="128" spans="1:22" ht="19.899999999999999" customHeight="1">
      <c r="A128" s="230"/>
      <c r="B128" s="231"/>
      <c r="C128" s="232"/>
      <c r="D128" s="233"/>
      <c r="E128" s="234" t="str">
        <f ca="1">IFERROR(IF(A128="非課税・不課税取引計",SUMIFS($E$9:E127,$N$9:N127,"非・不")+P128,IF(A128="８％(軽減)対象計",SUMIFS($E$9:E127,$N$9:N127,"※")+P128,IF(AND(A128="小計",COUNTIF($A$9:A127,"小計")&lt;1),SUM($E$9:E127)+P128,IF(AND(A128="小計",COUNTIF($A$9:A127,"小計")&gt;=1),SUM(OFFSET($E$8,LARGE($V$9:V127,1)+1,0,LARGE($V$9:V128,1)-LARGE($V$9:V127,1)-1,1))+P128,IF(A128="８％対象計",SUMIFS($E$9:E127,$N$9:N127,"")+P128-SUMIFS($E$9:E127,$A$9:A127,"非課税・不課税取引計")-SUMIFS($E$9:E127,$A$9:A127,"小計")-SUMIFS($E$9:E127,$A$9:A127,"８％消費税計")-SUMIFS($E$9:E127,$A$9:A127,"８％対象計")-SUMIFS($E$9:E127,$A$9:A127,"８％(軽減)消費税計")-SUMIFS($E$9:E127,$A$9:A127,"８％(軽減)対象計"),IF(A128="８％(軽減)消費税計",ROUND(SUMIFS($E$9:E127,$A$9:A127,"８％(軽減)対象計")/COUNTIF($A$9:A127,"８％(軽減)対象計")*0.08,0)+P128,IF(A128="８％消費税計",ROUND(SUMIFS($E$9:E127,$A$9:A127,"８％対象計")/COUNTIF($A$9:A127,"８％対象計")*0.08,0)+P128,IF(AND(A128="値引き",C128="",D128=""),0+P128,IF(C128="","",IF(D128="","",ROUND(C128*D128,0)+P128)))))))))),"")</f>
        <v/>
      </c>
      <c r="F128" s="235"/>
      <c r="G128" s="236" t="str">
        <f ca="1">IFERROR(IF($A128="非課税・不課税取引計",SUMIFS(G$9:G127,$N$9:$N127,"非・不")+$Q128,IF(A128="８％(軽減)対象計",SUMIFS($G$9:G127,$N$9:N127,"※")+Q128,IF(AND(A128="小計",COUNTIF($A$9:A127,"小計")&lt;1),SUM($G$9:G127)+Q128,IF(AND(A128="小計",COUNTIF($A$9:A127,"小計")&gt;=1),SUM(OFFSET($G$8,LARGE($V$9:V127,1)+1,0,LARGE($V$9:V128,1)-LARGE($V$9:V127,1)-1,1))+Q128,IF($A128="８％対象計",SUMIFS(G$9:G127,$N$9:$N127,"")+$Q128-SUMIFS(G$9:G127,$A$9:$A127,"非課税・不課税取引計")-SUMIFS(G$9:G127,$A$9:$A127,"小計")-SUMIFS(G$9:G127,$A$9:$A127,"８％消費税計")-SUMIFS(G$9:G127,$A$9:$A127,"８％対象計")-SUMIFS($G$9:G127,$A$9:A127,"８％(軽減)消費税計")-SUMIFS($G$9:G127,$A$9:A127,"８％(軽減)対象計"),IF(A128="８％(軽減)消費税計",ROUND(SUMIFS($G$9:G127,$A$9:A127,"８％(軽減)対象計")/COUNTIF($A$9:A127,"８％(軽減)対象計")*0.08,0)+Q128,IF($A128="８％消費税計",ROUND(SUMIFS(G$9:G127,$A$9:$A127,"８％対象計")/COUNTIF($A$9:$A127,"８％対象計")*0.08,0)+$Q128,IF(A128="値引き",T128,IF($C128="","",IF($D128="","",ROUND(F128*$D128,0)+$Q128)))))))))),"")</f>
        <v/>
      </c>
      <c r="H128" s="237" t="str">
        <f t="shared" si="4"/>
        <v/>
      </c>
      <c r="I128" s="235"/>
      <c r="J128" s="238" t="str">
        <f ca="1">IFERROR(IF($A128="非課税・不課税取引計",SUMIFS(J$9:J127,$N$9:$N127,"非・不")+$R128,IF(A128="８％(軽減)対象計",SUMIFS($J$9:J127,$N$9:N127,"※")+R128,IF(AND(A128="小計",COUNTIF($A$9:A127,"小計")&lt;1),SUM($J$9:J127)+R128,IF(AND(A128="小計",COUNTIF($A$9:A127,"小計")&gt;=1),SUM(OFFSET($J$8,LARGE($V$9:V127,1)+1,0,LARGE($V$9:V128,1)-LARGE($V$9:V127,1)-1,1))+R128,IF($A128="８％対象計",SUMIFS(J$9:J127,$N$9:$N127,"")+$R128-SUMIFS(J$9:J127,$A$9:$A127,"非課税・不課税取引計")-SUMIFS(J$9:J127,$A$9:$A127,"小計")-SUMIFS(J$9:J127,$A$9:$A127,"８％消費税計")-SUMIFS(J$9:J127,$A$9:$A127,"８％対象計")-SUMIFS($J$9:J127,$A$9:A127,"８％(軽減)消費税計")-SUMIFS($J$9:J127,$A$9:A127,"８％(軽減)対象計"),IF(A128="８％(軽減)消費税計",ROUND(SUMIFS($J$9:J127,$A$9:A127,"８％(軽減)対象計")/COUNTIF($A$9:A127,"８％(軽減)対象計")*0.08,0)+R128,IF($A128="８％消費税計",ROUND(SUMIFS(J$9:J127,$A$9:$A127,"８％対象計")/COUNTIF($A$9:$A127,"８％対象計")*0.08,0)+$R128,IF(A128="値引き",U128,IF($C128="","",IF($D128="","",ROUND(I128*$D128,0)+$R128)))))))))),"")</f>
        <v/>
      </c>
      <c r="K128" s="239" t="str">
        <f t="shared" si="5"/>
        <v/>
      </c>
      <c r="L128" s="240" t="str">
        <f t="shared" si="6"/>
        <v/>
      </c>
      <c r="M128" s="234" t="str">
        <f ca="1">IFERROR(IF($A128="非課税・不課税取引計",SUMIFS(M$9:M127,$N$9:$N127,"非・不")+$S128,IF(A128="８％(軽減)対象計",SUMIFS($M$9:M127,$N$9:N127,"※")+S128,IF(AND(A128="小計",COUNTIF($A$9:A127,"小計")&lt;1),SUM($M$9:M127)+S128,IF(AND(A128="小計",COUNTIF($A$9:A127,"小計")&gt;=1),SUM(OFFSET($M$8,LARGE($V$9:V127,1)+1,0,LARGE($V$9:V128,1)-LARGE($V$9:V127,1)-1,1))+S128,IF($A128="８％対象計",SUMIFS(M$9:M127,$N$9:$N127,"")+$S128-SUMIFS(M$9:M127,$A$9:$A127,"非課税・不課税取引計")-SUMIFS(M$9:M127,$A$9:$A127,"小計")-SUMIFS(M$9:M127,$A$9:$A127,"８％消費税計")-SUMIFS(M$9:M127,$A$9:$A127,"８％対象計")-SUMIFS($M$9:M127,$A$9:A127,"８％(軽減)消費税計")-SUMIFS($M$9:M127,$A$9:A127,"８％(軽減)対象計"),IF(A128="８％(軽減)消費税計",ROUND(SUMIFS($M$9:M127,$A$9:A127,"８％(軽減)対象計")/COUNTIF($A$9:A127,"８％(軽減)対象計")*0.08,0)+S128,IF($A128="８％消費税計",ROUND(SUMIFS(M$9:M127,$A$9:$A127,"８％対象計")/COUNTIF($A$9:$A127,"８％対象計")*0.08,0)+$S128,IF(A128="値引き",E128-G128-J128+S128,IF($C128="","",IF($D128="","",E128-G128-J128+$S128)))))))))),"")</f>
        <v/>
      </c>
      <c r="N128" s="241"/>
      <c r="O128" s="242"/>
      <c r="P128" s="308"/>
      <c r="Q128" s="249"/>
      <c r="R128" s="249"/>
      <c r="S128" s="250"/>
      <c r="T128" s="264"/>
      <c r="U128" s="265"/>
      <c r="V128" s="214" t="str">
        <f t="shared" si="7"/>
        <v/>
      </c>
    </row>
    <row r="129" spans="1:22" ht="19.899999999999999" customHeight="1">
      <c r="A129" s="230"/>
      <c r="B129" s="231"/>
      <c r="C129" s="232"/>
      <c r="D129" s="233"/>
      <c r="E129" s="234" t="str">
        <f ca="1">IFERROR(IF(A129="非課税・不課税取引計",SUMIFS($E$9:E128,$N$9:N128,"非・不")+P129,IF(A129="８％(軽減)対象計",SUMIFS($E$9:E128,$N$9:N128,"※")+P129,IF(AND(A129="小計",COUNTIF($A$9:A128,"小計")&lt;1),SUM($E$9:E128)+P129,IF(AND(A129="小計",COUNTIF($A$9:A128,"小計")&gt;=1),SUM(OFFSET($E$8,LARGE($V$9:V128,1)+1,0,LARGE($V$9:V129,1)-LARGE($V$9:V128,1)-1,1))+P129,IF(A129="８％対象計",SUMIFS($E$9:E128,$N$9:N128,"")+P129-SUMIFS($E$9:E128,$A$9:A128,"非課税・不課税取引計")-SUMIFS($E$9:E128,$A$9:A128,"小計")-SUMIFS($E$9:E128,$A$9:A128,"８％消費税計")-SUMIFS($E$9:E128,$A$9:A128,"８％対象計")-SUMIFS($E$9:E128,$A$9:A128,"８％(軽減)消費税計")-SUMIFS($E$9:E128,$A$9:A128,"８％(軽減)対象計"),IF(A129="８％(軽減)消費税計",ROUND(SUMIFS($E$9:E128,$A$9:A128,"８％(軽減)対象計")/COUNTIF($A$9:A128,"８％(軽減)対象計")*0.08,0)+P129,IF(A129="８％消費税計",ROUND(SUMIFS($E$9:E128,$A$9:A128,"８％対象計")/COUNTIF($A$9:A128,"８％対象計")*0.08,0)+P129,IF(AND(A129="値引き",C129="",D129=""),0+P129,IF(C129="","",IF(D129="","",ROUND(C129*D129,0)+P129)))))))))),"")</f>
        <v/>
      </c>
      <c r="F129" s="235"/>
      <c r="G129" s="236" t="str">
        <f ca="1">IFERROR(IF($A129="非課税・不課税取引計",SUMIFS(G$9:G128,$N$9:$N128,"非・不")+$Q129,IF(A129="８％(軽減)対象計",SUMIFS($G$9:G128,$N$9:N128,"※")+Q129,IF(AND(A129="小計",COUNTIF($A$9:A128,"小計")&lt;1),SUM($G$9:G128)+Q129,IF(AND(A129="小計",COUNTIF($A$9:A128,"小計")&gt;=1),SUM(OFFSET($G$8,LARGE($V$9:V128,1)+1,0,LARGE($V$9:V129,1)-LARGE($V$9:V128,1)-1,1))+Q129,IF($A129="８％対象計",SUMIFS(G$9:G128,$N$9:$N128,"")+$Q129-SUMIFS(G$9:G128,$A$9:$A128,"非課税・不課税取引計")-SUMIFS(G$9:G128,$A$9:$A128,"小計")-SUMIFS(G$9:G128,$A$9:$A128,"８％消費税計")-SUMIFS(G$9:G128,$A$9:$A128,"８％対象計")-SUMIFS($G$9:G128,$A$9:A128,"８％(軽減)消費税計")-SUMIFS($G$9:G128,$A$9:A128,"８％(軽減)対象計"),IF(A129="８％(軽減)消費税計",ROUND(SUMIFS($G$9:G128,$A$9:A128,"８％(軽減)対象計")/COUNTIF($A$9:A128,"８％(軽減)対象計")*0.08,0)+Q129,IF($A129="８％消費税計",ROUND(SUMIFS(G$9:G128,$A$9:$A128,"８％対象計")/COUNTIF($A$9:$A128,"８％対象計")*0.08,0)+$Q129,IF(A129="値引き",T129,IF($C129="","",IF($D129="","",ROUND(F129*$D129,0)+$Q129)))))))))),"")</f>
        <v/>
      </c>
      <c r="H129" s="237" t="str">
        <f t="shared" si="4"/>
        <v/>
      </c>
      <c r="I129" s="235"/>
      <c r="J129" s="238" t="str">
        <f ca="1">IFERROR(IF($A129="非課税・不課税取引計",SUMIFS(J$9:J128,$N$9:$N128,"非・不")+$R129,IF(A129="８％(軽減)対象計",SUMIFS($J$9:J128,$N$9:N128,"※")+R129,IF(AND(A129="小計",COUNTIF($A$9:A128,"小計")&lt;1),SUM($J$9:J128)+R129,IF(AND(A129="小計",COUNTIF($A$9:A128,"小計")&gt;=1),SUM(OFFSET($J$8,LARGE($V$9:V128,1)+1,0,LARGE($V$9:V129,1)-LARGE($V$9:V128,1)-1,1))+R129,IF($A129="８％対象計",SUMIFS(J$9:J128,$N$9:$N128,"")+$R129-SUMIFS(J$9:J128,$A$9:$A128,"非課税・不課税取引計")-SUMIFS(J$9:J128,$A$9:$A128,"小計")-SUMIFS(J$9:J128,$A$9:$A128,"８％消費税計")-SUMIFS(J$9:J128,$A$9:$A128,"８％対象計")-SUMIFS($J$9:J128,$A$9:A128,"８％(軽減)消費税計")-SUMIFS($J$9:J128,$A$9:A128,"８％(軽減)対象計"),IF(A129="８％(軽減)消費税計",ROUND(SUMIFS($J$9:J128,$A$9:A128,"８％(軽減)対象計")/COUNTIF($A$9:A128,"８％(軽減)対象計")*0.08,0)+R129,IF($A129="８％消費税計",ROUND(SUMIFS(J$9:J128,$A$9:$A128,"８％対象計")/COUNTIF($A$9:$A128,"８％対象計")*0.08,0)+$R129,IF(A129="値引き",U129,IF($C129="","",IF($D129="","",ROUND(I129*$D129,0)+$R129)))))))))),"")</f>
        <v/>
      </c>
      <c r="K129" s="239" t="str">
        <f t="shared" si="5"/>
        <v/>
      </c>
      <c r="L129" s="240" t="str">
        <f t="shared" si="6"/>
        <v/>
      </c>
      <c r="M129" s="234" t="str">
        <f ca="1">IFERROR(IF($A129="非課税・不課税取引計",SUMIFS(M$9:M128,$N$9:$N128,"非・不")+$S129,IF(A129="８％(軽減)対象計",SUMIFS($M$9:M128,$N$9:N128,"※")+S129,IF(AND(A129="小計",COUNTIF($A$9:A128,"小計")&lt;1),SUM($M$9:M128)+S129,IF(AND(A129="小計",COUNTIF($A$9:A128,"小計")&gt;=1),SUM(OFFSET($M$8,LARGE($V$9:V128,1)+1,0,LARGE($V$9:V129,1)-LARGE($V$9:V128,1)-1,1))+S129,IF($A129="８％対象計",SUMIFS(M$9:M128,$N$9:$N128,"")+$S129-SUMIFS(M$9:M128,$A$9:$A128,"非課税・不課税取引計")-SUMIFS(M$9:M128,$A$9:$A128,"小計")-SUMIFS(M$9:M128,$A$9:$A128,"８％消費税計")-SUMIFS(M$9:M128,$A$9:$A128,"８％対象計")-SUMIFS($M$9:M128,$A$9:A128,"８％(軽減)消費税計")-SUMIFS($M$9:M128,$A$9:A128,"８％(軽減)対象計"),IF(A129="８％(軽減)消費税計",ROUND(SUMIFS($M$9:M128,$A$9:A128,"８％(軽減)対象計")/COUNTIF($A$9:A128,"８％(軽減)対象計")*0.08,0)+S129,IF($A129="８％消費税計",ROUND(SUMIFS(M$9:M128,$A$9:$A128,"８％対象計")/COUNTIF($A$9:$A128,"８％対象計")*0.08,0)+$S129,IF(A129="値引き",E129-G129-J129+S129,IF($C129="","",IF($D129="","",E129-G129-J129+$S129)))))))))),"")</f>
        <v/>
      </c>
      <c r="N129" s="241"/>
      <c r="O129" s="242"/>
      <c r="P129" s="308"/>
      <c r="Q129" s="249"/>
      <c r="R129" s="249"/>
      <c r="S129" s="250"/>
      <c r="T129" s="264"/>
      <c r="U129" s="265"/>
      <c r="V129" s="214" t="str">
        <f t="shared" si="7"/>
        <v/>
      </c>
    </row>
    <row r="130" spans="1:22" ht="19.899999999999999" customHeight="1">
      <c r="A130" s="230"/>
      <c r="B130" s="231"/>
      <c r="C130" s="232"/>
      <c r="D130" s="233"/>
      <c r="E130" s="234" t="str">
        <f ca="1">IFERROR(IF(A130="非課税・不課税取引計",SUMIFS($E$9:E129,$N$9:N129,"非・不")+P130,IF(A130="８％(軽減)対象計",SUMIFS($E$9:E129,$N$9:N129,"※")+P130,IF(AND(A130="小計",COUNTIF($A$9:A129,"小計")&lt;1),SUM($E$9:E129)+P130,IF(AND(A130="小計",COUNTIF($A$9:A129,"小計")&gt;=1),SUM(OFFSET($E$8,LARGE($V$9:V129,1)+1,0,LARGE($V$9:V130,1)-LARGE($V$9:V129,1)-1,1))+P130,IF(A130="８％対象計",SUMIFS($E$9:E129,$N$9:N129,"")+P130-SUMIFS($E$9:E129,$A$9:A129,"非課税・不課税取引計")-SUMIFS($E$9:E129,$A$9:A129,"小計")-SUMIFS($E$9:E129,$A$9:A129,"８％消費税計")-SUMIFS($E$9:E129,$A$9:A129,"８％対象計")-SUMIFS($E$9:E129,$A$9:A129,"８％(軽減)消費税計")-SUMIFS($E$9:E129,$A$9:A129,"８％(軽減)対象計"),IF(A130="８％(軽減)消費税計",ROUND(SUMIFS($E$9:E129,$A$9:A129,"８％(軽減)対象計")/COUNTIF($A$9:A129,"８％(軽減)対象計")*0.08,0)+P130,IF(A130="８％消費税計",ROUND(SUMIFS($E$9:E129,$A$9:A129,"８％対象計")/COUNTIF($A$9:A129,"８％対象計")*0.08,0)+P130,IF(AND(A130="値引き",C130="",D130=""),0+P130,IF(C130="","",IF(D130="","",ROUND(C130*D130,0)+P130)))))))))),"")</f>
        <v/>
      </c>
      <c r="F130" s="235"/>
      <c r="G130" s="236" t="str">
        <f ca="1">IFERROR(IF($A130="非課税・不課税取引計",SUMIFS(G$9:G129,$N$9:$N129,"非・不")+$Q130,IF(A130="８％(軽減)対象計",SUMIFS($G$9:G129,$N$9:N129,"※")+Q130,IF(AND(A130="小計",COUNTIF($A$9:A129,"小計")&lt;1),SUM($G$9:G129)+Q130,IF(AND(A130="小計",COUNTIF($A$9:A129,"小計")&gt;=1),SUM(OFFSET($G$8,LARGE($V$9:V129,1)+1,0,LARGE($V$9:V130,1)-LARGE($V$9:V129,1)-1,1))+Q130,IF($A130="８％対象計",SUMIFS(G$9:G129,$N$9:$N129,"")+$Q130-SUMIFS(G$9:G129,$A$9:$A129,"非課税・不課税取引計")-SUMIFS(G$9:G129,$A$9:$A129,"小計")-SUMIFS(G$9:G129,$A$9:$A129,"８％消費税計")-SUMIFS(G$9:G129,$A$9:$A129,"８％対象計")-SUMIFS($G$9:G129,$A$9:A129,"８％(軽減)消費税計")-SUMIFS($G$9:G129,$A$9:A129,"８％(軽減)対象計"),IF(A130="８％(軽減)消費税計",ROUND(SUMIFS($G$9:G129,$A$9:A129,"８％(軽減)対象計")/COUNTIF($A$9:A129,"８％(軽減)対象計")*0.08,0)+Q130,IF($A130="８％消費税計",ROUND(SUMIFS(G$9:G129,$A$9:$A129,"８％対象計")/COUNTIF($A$9:$A129,"８％対象計")*0.08,0)+$Q130,IF(A130="値引き",T130,IF($C130="","",IF($D130="","",ROUND(F130*$D130,0)+$Q130)))))))))),"")</f>
        <v/>
      </c>
      <c r="H130" s="237" t="str">
        <f t="shared" si="4"/>
        <v/>
      </c>
      <c r="I130" s="235"/>
      <c r="J130" s="238" t="str">
        <f ca="1">IFERROR(IF($A130="非課税・不課税取引計",SUMIFS(J$9:J129,$N$9:$N129,"非・不")+$R130,IF(A130="８％(軽減)対象計",SUMIFS($J$9:J129,$N$9:N129,"※")+R130,IF(AND(A130="小計",COUNTIF($A$9:A129,"小計")&lt;1),SUM($J$9:J129)+R130,IF(AND(A130="小計",COUNTIF($A$9:A129,"小計")&gt;=1),SUM(OFFSET($J$8,LARGE($V$9:V129,1)+1,0,LARGE($V$9:V130,1)-LARGE($V$9:V129,1)-1,1))+R130,IF($A130="８％対象計",SUMIFS(J$9:J129,$N$9:$N129,"")+$R130-SUMIFS(J$9:J129,$A$9:$A129,"非課税・不課税取引計")-SUMIFS(J$9:J129,$A$9:$A129,"小計")-SUMIFS(J$9:J129,$A$9:$A129,"８％消費税計")-SUMIFS(J$9:J129,$A$9:$A129,"８％対象計")-SUMIFS($J$9:J129,$A$9:A129,"８％(軽減)消費税計")-SUMIFS($J$9:J129,$A$9:A129,"８％(軽減)対象計"),IF(A130="８％(軽減)消費税計",ROUND(SUMIFS($J$9:J129,$A$9:A129,"８％(軽減)対象計")/COUNTIF($A$9:A129,"８％(軽減)対象計")*0.08,0)+R130,IF($A130="８％消費税計",ROUND(SUMIFS(J$9:J129,$A$9:$A129,"８％対象計")/COUNTIF($A$9:$A129,"８％対象計")*0.08,0)+$R130,IF(A130="値引き",U130,IF($C130="","",IF($D130="","",ROUND(I130*$D130,0)+$R130)))))))))),"")</f>
        <v/>
      </c>
      <c r="K130" s="239" t="str">
        <f t="shared" si="5"/>
        <v/>
      </c>
      <c r="L130" s="240" t="str">
        <f t="shared" si="6"/>
        <v/>
      </c>
      <c r="M130" s="234" t="str">
        <f ca="1">IFERROR(IF($A130="非課税・不課税取引計",SUMIFS(M$9:M129,$N$9:$N129,"非・不")+$S130,IF(A130="８％(軽減)対象計",SUMIFS($M$9:M129,$N$9:N129,"※")+S130,IF(AND(A130="小計",COUNTIF($A$9:A129,"小計")&lt;1),SUM($M$9:M129)+S130,IF(AND(A130="小計",COUNTIF($A$9:A129,"小計")&gt;=1),SUM(OFFSET($M$8,LARGE($V$9:V129,1)+1,0,LARGE($V$9:V130,1)-LARGE($V$9:V129,1)-1,1))+S130,IF($A130="８％対象計",SUMIFS(M$9:M129,$N$9:$N129,"")+$S130-SUMIFS(M$9:M129,$A$9:$A129,"非課税・不課税取引計")-SUMIFS(M$9:M129,$A$9:$A129,"小計")-SUMIFS(M$9:M129,$A$9:$A129,"８％消費税計")-SUMIFS(M$9:M129,$A$9:$A129,"８％対象計")-SUMIFS($M$9:M129,$A$9:A129,"８％(軽減)消費税計")-SUMIFS($M$9:M129,$A$9:A129,"８％(軽減)対象計"),IF(A130="８％(軽減)消費税計",ROUND(SUMIFS($M$9:M129,$A$9:A129,"８％(軽減)対象計")/COUNTIF($A$9:A129,"８％(軽減)対象計")*0.08,0)+S130,IF($A130="８％消費税計",ROUND(SUMIFS(M$9:M129,$A$9:$A129,"８％対象計")/COUNTIF($A$9:$A129,"８％対象計")*0.08,0)+$S130,IF(A130="値引き",E130-G130-J130+S130,IF($C130="","",IF($D130="","",E130-G130-J130+$S130)))))))))),"")</f>
        <v/>
      </c>
      <c r="N130" s="241"/>
      <c r="O130" s="242"/>
      <c r="P130" s="308"/>
      <c r="Q130" s="249"/>
      <c r="R130" s="249"/>
      <c r="S130" s="250"/>
      <c r="T130" s="264"/>
      <c r="U130" s="265"/>
      <c r="V130" s="214" t="str">
        <f t="shared" si="7"/>
        <v/>
      </c>
    </row>
    <row r="131" spans="1:22" ht="19.899999999999999" customHeight="1">
      <c r="A131" s="230"/>
      <c r="B131" s="231"/>
      <c r="C131" s="232"/>
      <c r="D131" s="233"/>
      <c r="E131" s="234" t="str">
        <f ca="1">IFERROR(IF(A131="非課税・不課税取引計",SUMIFS($E$9:E130,$N$9:N130,"非・不")+P131,IF(A131="８％(軽減)対象計",SUMIFS($E$9:E130,$N$9:N130,"※")+P131,IF(AND(A131="小計",COUNTIF($A$9:A130,"小計")&lt;1),SUM($E$9:E130)+P131,IF(AND(A131="小計",COUNTIF($A$9:A130,"小計")&gt;=1),SUM(OFFSET($E$8,LARGE($V$9:V130,1)+1,0,LARGE($V$9:V131,1)-LARGE($V$9:V130,1)-1,1))+P131,IF(A131="８％対象計",SUMIFS($E$9:E130,$N$9:N130,"")+P131-SUMIFS($E$9:E130,$A$9:A130,"非課税・不課税取引計")-SUMIFS($E$9:E130,$A$9:A130,"小計")-SUMIFS($E$9:E130,$A$9:A130,"８％消費税計")-SUMIFS($E$9:E130,$A$9:A130,"８％対象計")-SUMIFS($E$9:E130,$A$9:A130,"８％(軽減)消費税計")-SUMIFS($E$9:E130,$A$9:A130,"８％(軽減)対象計"),IF(A131="８％(軽減)消費税計",ROUND(SUMIFS($E$9:E130,$A$9:A130,"８％(軽減)対象計")/COUNTIF($A$9:A130,"８％(軽減)対象計")*0.08,0)+P131,IF(A131="８％消費税計",ROUND(SUMIFS($E$9:E130,$A$9:A130,"８％対象計")/COUNTIF($A$9:A130,"８％対象計")*0.08,0)+P131,IF(AND(A131="値引き",C131="",D131=""),0+P131,IF(C131="","",IF(D131="","",ROUND(C131*D131,0)+P131)))))))))),"")</f>
        <v/>
      </c>
      <c r="F131" s="235"/>
      <c r="G131" s="236" t="str">
        <f ca="1">IFERROR(IF($A131="非課税・不課税取引計",SUMIFS(G$9:G130,$N$9:$N130,"非・不")+$Q131,IF(A131="８％(軽減)対象計",SUMIFS($G$9:G130,$N$9:N130,"※")+Q131,IF(AND(A131="小計",COUNTIF($A$9:A130,"小計")&lt;1),SUM($G$9:G130)+Q131,IF(AND(A131="小計",COUNTIF($A$9:A130,"小計")&gt;=1),SUM(OFFSET($G$8,LARGE($V$9:V130,1)+1,0,LARGE($V$9:V131,1)-LARGE($V$9:V130,1)-1,1))+Q131,IF($A131="８％対象計",SUMIFS(G$9:G130,$N$9:$N130,"")+$Q131-SUMIFS(G$9:G130,$A$9:$A130,"非課税・不課税取引計")-SUMIFS(G$9:G130,$A$9:$A130,"小計")-SUMIFS(G$9:G130,$A$9:$A130,"８％消費税計")-SUMIFS(G$9:G130,$A$9:$A130,"８％対象計")-SUMIFS($G$9:G130,$A$9:A130,"８％(軽減)消費税計")-SUMIFS($G$9:G130,$A$9:A130,"８％(軽減)対象計"),IF(A131="８％(軽減)消費税計",ROUND(SUMIFS($G$9:G130,$A$9:A130,"８％(軽減)対象計")/COUNTIF($A$9:A130,"８％(軽減)対象計")*0.08,0)+Q131,IF($A131="８％消費税計",ROUND(SUMIFS(G$9:G130,$A$9:$A130,"８％対象計")/COUNTIF($A$9:$A130,"８％対象計")*0.08,0)+$Q131,IF(A131="値引き",T131,IF($C131="","",IF($D131="","",ROUND(F131*$D131,0)+$Q131)))))))))),"")</f>
        <v/>
      </c>
      <c r="H131" s="237" t="str">
        <f t="shared" si="4"/>
        <v/>
      </c>
      <c r="I131" s="235"/>
      <c r="J131" s="238" t="str">
        <f ca="1">IFERROR(IF($A131="非課税・不課税取引計",SUMIFS(J$9:J130,$N$9:$N130,"非・不")+$R131,IF(A131="８％(軽減)対象計",SUMIFS($J$9:J130,$N$9:N130,"※")+R131,IF(AND(A131="小計",COUNTIF($A$9:A130,"小計")&lt;1),SUM($J$9:J130)+R131,IF(AND(A131="小計",COUNTIF($A$9:A130,"小計")&gt;=1),SUM(OFFSET($J$8,LARGE($V$9:V130,1)+1,0,LARGE($V$9:V131,1)-LARGE($V$9:V130,1)-1,1))+R131,IF($A131="８％対象計",SUMIFS(J$9:J130,$N$9:$N130,"")+$R131-SUMIFS(J$9:J130,$A$9:$A130,"非課税・不課税取引計")-SUMIFS(J$9:J130,$A$9:$A130,"小計")-SUMIFS(J$9:J130,$A$9:$A130,"８％消費税計")-SUMIFS(J$9:J130,$A$9:$A130,"８％対象計")-SUMIFS($J$9:J130,$A$9:A130,"８％(軽減)消費税計")-SUMIFS($J$9:J130,$A$9:A130,"８％(軽減)対象計"),IF(A131="８％(軽減)消費税計",ROUND(SUMIFS($J$9:J130,$A$9:A130,"８％(軽減)対象計")/COUNTIF($A$9:A130,"８％(軽減)対象計")*0.08,0)+R131,IF($A131="８％消費税計",ROUND(SUMIFS(J$9:J130,$A$9:$A130,"８％対象計")/COUNTIF($A$9:$A130,"８％対象計")*0.08,0)+$R131,IF(A131="値引き",U131,IF($C131="","",IF($D131="","",ROUND(I131*$D131,0)+$R131)))))))))),"")</f>
        <v/>
      </c>
      <c r="K131" s="239" t="str">
        <f t="shared" si="5"/>
        <v/>
      </c>
      <c r="L131" s="240" t="str">
        <f t="shared" si="6"/>
        <v/>
      </c>
      <c r="M131" s="234" t="str">
        <f ca="1">IFERROR(IF($A131="非課税・不課税取引計",SUMIFS(M$9:M130,$N$9:$N130,"非・不")+$S131,IF(A131="８％(軽減)対象計",SUMIFS($M$9:M130,$N$9:N130,"※")+S131,IF(AND(A131="小計",COUNTIF($A$9:A130,"小計")&lt;1),SUM($M$9:M130)+S131,IF(AND(A131="小計",COUNTIF($A$9:A130,"小計")&gt;=1),SUM(OFFSET($M$8,LARGE($V$9:V130,1)+1,0,LARGE($V$9:V131,1)-LARGE($V$9:V130,1)-1,1))+S131,IF($A131="８％対象計",SUMIFS(M$9:M130,$N$9:$N130,"")+$S131-SUMIFS(M$9:M130,$A$9:$A130,"非課税・不課税取引計")-SUMIFS(M$9:M130,$A$9:$A130,"小計")-SUMIFS(M$9:M130,$A$9:$A130,"８％消費税計")-SUMIFS(M$9:M130,$A$9:$A130,"８％対象計")-SUMIFS($M$9:M130,$A$9:A130,"８％(軽減)消費税計")-SUMIFS($M$9:M130,$A$9:A130,"８％(軽減)対象計"),IF(A131="８％(軽減)消費税計",ROUND(SUMIFS($M$9:M130,$A$9:A130,"８％(軽減)対象計")/COUNTIF($A$9:A130,"８％(軽減)対象計")*0.08,0)+S131,IF($A131="８％消費税計",ROUND(SUMIFS(M$9:M130,$A$9:$A130,"８％対象計")/COUNTIF($A$9:$A130,"８％対象計")*0.08,0)+$S131,IF(A131="値引き",E131-G131-J131+S131,IF($C131="","",IF($D131="","",E131-G131-J131+$S131)))))))))),"")</f>
        <v/>
      </c>
      <c r="N131" s="241"/>
      <c r="O131" s="242"/>
      <c r="P131" s="308"/>
      <c r="Q131" s="249"/>
      <c r="R131" s="249"/>
      <c r="S131" s="250"/>
      <c r="T131" s="264"/>
      <c r="U131" s="265"/>
      <c r="V131" s="214" t="str">
        <f t="shared" si="7"/>
        <v/>
      </c>
    </row>
    <row r="132" spans="1:22" ht="19.899999999999999" customHeight="1">
      <c r="A132" s="230"/>
      <c r="B132" s="231"/>
      <c r="C132" s="232"/>
      <c r="D132" s="233"/>
      <c r="E132" s="234" t="str">
        <f ca="1">IFERROR(IF(A132="非課税・不課税取引計",SUMIFS($E$9:E131,$N$9:N131,"非・不")+P132,IF(A132="８％(軽減)対象計",SUMIFS($E$9:E131,$N$9:N131,"※")+P132,IF(AND(A132="小計",COUNTIF($A$9:A131,"小計")&lt;1),SUM($E$9:E131)+P132,IF(AND(A132="小計",COUNTIF($A$9:A131,"小計")&gt;=1),SUM(OFFSET($E$8,LARGE($V$9:V131,1)+1,0,LARGE($V$9:V132,1)-LARGE($V$9:V131,1)-1,1))+P132,IF(A132="８％対象計",SUMIFS($E$9:E131,$N$9:N131,"")+P132-SUMIFS($E$9:E131,$A$9:A131,"非課税・不課税取引計")-SUMIFS($E$9:E131,$A$9:A131,"小計")-SUMIFS($E$9:E131,$A$9:A131,"８％消費税計")-SUMIFS($E$9:E131,$A$9:A131,"８％対象計")-SUMIFS($E$9:E131,$A$9:A131,"８％(軽減)消費税計")-SUMIFS($E$9:E131,$A$9:A131,"８％(軽減)対象計"),IF(A132="８％(軽減)消費税計",ROUND(SUMIFS($E$9:E131,$A$9:A131,"８％(軽減)対象計")/COUNTIF($A$9:A131,"８％(軽減)対象計")*0.08,0)+P132,IF(A132="８％消費税計",ROUND(SUMIFS($E$9:E131,$A$9:A131,"８％対象計")/COUNTIF($A$9:A131,"８％対象計")*0.08,0)+P132,IF(AND(A132="値引き",C132="",D132=""),0+P132,IF(C132="","",IF(D132="","",ROUND(C132*D132,0)+P132)))))))))),"")</f>
        <v/>
      </c>
      <c r="F132" s="235"/>
      <c r="G132" s="236" t="str">
        <f ca="1">IFERROR(IF($A132="非課税・不課税取引計",SUMIFS(G$9:G131,$N$9:$N131,"非・不")+$Q132,IF(A132="８％(軽減)対象計",SUMIFS($G$9:G131,$N$9:N131,"※")+Q132,IF(AND(A132="小計",COUNTIF($A$9:A131,"小計")&lt;1),SUM($G$9:G131)+Q132,IF(AND(A132="小計",COUNTIF($A$9:A131,"小計")&gt;=1),SUM(OFFSET($G$8,LARGE($V$9:V131,1)+1,0,LARGE($V$9:V132,1)-LARGE($V$9:V131,1)-1,1))+Q132,IF($A132="８％対象計",SUMIFS(G$9:G131,$N$9:$N131,"")+$Q132-SUMIFS(G$9:G131,$A$9:$A131,"非課税・不課税取引計")-SUMIFS(G$9:G131,$A$9:$A131,"小計")-SUMIFS(G$9:G131,$A$9:$A131,"８％消費税計")-SUMIFS(G$9:G131,$A$9:$A131,"８％対象計")-SUMIFS($G$9:G131,$A$9:A131,"８％(軽減)消費税計")-SUMIFS($G$9:G131,$A$9:A131,"８％(軽減)対象計"),IF(A132="８％(軽減)消費税計",ROUND(SUMIFS($G$9:G131,$A$9:A131,"８％(軽減)対象計")/COUNTIF($A$9:A131,"８％(軽減)対象計")*0.08,0)+Q132,IF($A132="８％消費税計",ROUND(SUMIFS(G$9:G131,$A$9:$A131,"８％対象計")/COUNTIF($A$9:$A131,"８％対象計")*0.08,0)+$Q132,IF(A132="値引き",T132,IF($C132="","",IF($D132="","",ROUND(F132*$D132,0)+$Q132)))))))))),"")</f>
        <v/>
      </c>
      <c r="H132" s="237" t="str">
        <f t="shared" si="4"/>
        <v/>
      </c>
      <c r="I132" s="235"/>
      <c r="J132" s="238" t="str">
        <f ca="1">IFERROR(IF($A132="非課税・不課税取引計",SUMIFS(J$9:J131,$N$9:$N131,"非・不")+$R132,IF(A132="８％(軽減)対象計",SUMIFS($J$9:J131,$N$9:N131,"※")+R132,IF(AND(A132="小計",COUNTIF($A$9:A131,"小計")&lt;1),SUM($J$9:J131)+R132,IF(AND(A132="小計",COUNTIF($A$9:A131,"小計")&gt;=1),SUM(OFFSET($J$8,LARGE($V$9:V131,1)+1,0,LARGE($V$9:V132,1)-LARGE($V$9:V131,1)-1,1))+R132,IF($A132="８％対象計",SUMIFS(J$9:J131,$N$9:$N131,"")+$R132-SUMIFS(J$9:J131,$A$9:$A131,"非課税・不課税取引計")-SUMIFS(J$9:J131,$A$9:$A131,"小計")-SUMIFS(J$9:J131,$A$9:$A131,"８％消費税計")-SUMIFS(J$9:J131,$A$9:$A131,"８％対象計")-SUMIFS($J$9:J131,$A$9:A131,"８％(軽減)消費税計")-SUMIFS($J$9:J131,$A$9:A131,"８％(軽減)対象計"),IF(A132="８％(軽減)消費税計",ROUND(SUMIFS($J$9:J131,$A$9:A131,"８％(軽減)対象計")/COUNTIF($A$9:A131,"８％(軽減)対象計")*0.08,0)+R132,IF($A132="８％消費税計",ROUND(SUMIFS(J$9:J131,$A$9:$A131,"８％対象計")/COUNTIF($A$9:$A131,"８％対象計")*0.08,0)+$R132,IF(A132="値引き",U132,IF($C132="","",IF($D132="","",ROUND(I132*$D132,0)+$R132)))))))))),"")</f>
        <v/>
      </c>
      <c r="K132" s="239" t="str">
        <f t="shared" si="5"/>
        <v/>
      </c>
      <c r="L132" s="240" t="str">
        <f t="shared" si="6"/>
        <v/>
      </c>
      <c r="M132" s="234" t="str">
        <f ca="1">IFERROR(IF($A132="非課税・不課税取引計",SUMIFS(M$9:M131,$N$9:$N131,"非・不")+$S132,IF(A132="８％(軽減)対象計",SUMIFS($M$9:M131,$N$9:N131,"※")+S132,IF(AND(A132="小計",COUNTIF($A$9:A131,"小計")&lt;1),SUM($M$9:M131)+S132,IF(AND(A132="小計",COUNTIF($A$9:A131,"小計")&gt;=1),SUM(OFFSET($M$8,LARGE($V$9:V131,1)+1,0,LARGE($V$9:V132,1)-LARGE($V$9:V131,1)-1,1))+S132,IF($A132="８％対象計",SUMIFS(M$9:M131,$N$9:$N131,"")+$S132-SUMIFS(M$9:M131,$A$9:$A131,"非課税・不課税取引計")-SUMIFS(M$9:M131,$A$9:$A131,"小計")-SUMIFS(M$9:M131,$A$9:$A131,"８％消費税計")-SUMIFS(M$9:M131,$A$9:$A131,"８％対象計")-SUMIFS($M$9:M131,$A$9:A131,"８％(軽減)消費税計")-SUMIFS($M$9:M131,$A$9:A131,"８％(軽減)対象計"),IF(A132="８％(軽減)消費税計",ROUND(SUMIFS($M$9:M131,$A$9:A131,"８％(軽減)対象計")/COUNTIF($A$9:A131,"８％(軽減)対象計")*0.08,0)+S132,IF($A132="８％消費税計",ROUND(SUMIFS(M$9:M131,$A$9:$A131,"８％対象計")/COUNTIF($A$9:$A131,"８％対象計")*0.08,0)+$S132,IF(A132="値引き",E132-G132-J132+S132,IF($C132="","",IF($D132="","",E132-G132-J132+$S132)))))))))),"")</f>
        <v/>
      </c>
      <c r="N132" s="241"/>
      <c r="O132" s="242"/>
      <c r="P132" s="308"/>
      <c r="Q132" s="249"/>
      <c r="R132" s="249"/>
      <c r="S132" s="250"/>
      <c r="T132" s="264"/>
      <c r="U132" s="265"/>
      <c r="V132" s="214" t="str">
        <f t="shared" si="7"/>
        <v/>
      </c>
    </row>
    <row r="133" spans="1:22" ht="19.899999999999999" customHeight="1">
      <c r="A133" s="230"/>
      <c r="B133" s="231"/>
      <c r="C133" s="232"/>
      <c r="D133" s="233"/>
      <c r="E133" s="234" t="str">
        <f ca="1">IFERROR(IF(A133="非課税・不課税取引計",SUMIFS($E$9:E132,$N$9:N132,"非・不")+P133,IF(A133="８％(軽減)対象計",SUMIFS($E$9:E132,$N$9:N132,"※")+P133,IF(AND(A133="小計",COUNTIF($A$9:A132,"小計")&lt;1),SUM($E$9:E132)+P133,IF(AND(A133="小計",COUNTIF($A$9:A132,"小計")&gt;=1),SUM(OFFSET($E$8,LARGE($V$9:V132,1)+1,0,LARGE($V$9:V133,1)-LARGE($V$9:V132,1)-1,1))+P133,IF(A133="８％対象計",SUMIFS($E$9:E132,$N$9:N132,"")+P133-SUMIFS($E$9:E132,$A$9:A132,"非課税・不課税取引計")-SUMIFS($E$9:E132,$A$9:A132,"小計")-SUMIFS($E$9:E132,$A$9:A132,"８％消費税計")-SUMIFS($E$9:E132,$A$9:A132,"８％対象計")-SUMIFS($E$9:E132,$A$9:A132,"８％(軽減)消費税計")-SUMIFS($E$9:E132,$A$9:A132,"８％(軽減)対象計"),IF(A133="８％(軽減)消費税計",ROUND(SUMIFS($E$9:E132,$A$9:A132,"８％(軽減)対象計")/COUNTIF($A$9:A132,"８％(軽減)対象計")*0.08,0)+P133,IF(A133="８％消費税計",ROUND(SUMIFS($E$9:E132,$A$9:A132,"８％対象計")/COUNTIF($A$9:A132,"８％対象計")*0.08,0)+P133,IF(AND(A133="値引き",C133="",D133=""),0+P133,IF(C133="","",IF(D133="","",ROUND(C133*D133,0)+P133)))))))))),"")</f>
        <v/>
      </c>
      <c r="F133" s="235"/>
      <c r="G133" s="236" t="str">
        <f ca="1">IFERROR(IF($A133="非課税・不課税取引計",SUMIFS(G$9:G132,$N$9:$N132,"非・不")+$Q133,IF(A133="８％(軽減)対象計",SUMIFS($G$9:G132,$N$9:N132,"※")+Q133,IF(AND(A133="小計",COUNTIF($A$9:A132,"小計")&lt;1),SUM($G$9:G132)+Q133,IF(AND(A133="小計",COUNTIF($A$9:A132,"小計")&gt;=1),SUM(OFFSET($G$8,LARGE($V$9:V132,1)+1,0,LARGE($V$9:V133,1)-LARGE($V$9:V132,1)-1,1))+Q133,IF($A133="８％対象計",SUMIFS(G$9:G132,$N$9:$N132,"")+$Q133-SUMIFS(G$9:G132,$A$9:$A132,"非課税・不課税取引計")-SUMIFS(G$9:G132,$A$9:$A132,"小計")-SUMIFS(G$9:G132,$A$9:$A132,"８％消費税計")-SUMIFS(G$9:G132,$A$9:$A132,"８％対象計")-SUMIFS($G$9:G132,$A$9:A132,"８％(軽減)消費税計")-SUMIFS($G$9:G132,$A$9:A132,"８％(軽減)対象計"),IF(A133="８％(軽減)消費税計",ROUND(SUMIFS($G$9:G132,$A$9:A132,"８％(軽減)対象計")/COUNTIF($A$9:A132,"８％(軽減)対象計")*0.08,0)+Q133,IF($A133="８％消費税計",ROUND(SUMIFS(G$9:G132,$A$9:$A132,"８％対象計")/COUNTIF($A$9:$A132,"８％対象計")*0.08,0)+$Q133,IF(A133="値引き",T133,IF($C133="","",IF($D133="","",ROUND(F133*$D133,0)+$Q133)))))))))),"")</f>
        <v/>
      </c>
      <c r="H133" s="237" t="str">
        <f t="shared" si="4"/>
        <v/>
      </c>
      <c r="I133" s="235"/>
      <c r="J133" s="238" t="str">
        <f ca="1">IFERROR(IF($A133="非課税・不課税取引計",SUMIFS(J$9:J132,$N$9:$N132,"非・不")+$R133,IF(A133="８％(軽減)対象計",SUMIFS($J$9:J132,$N$9:N132,"※")+R133,IF(AND(A133="小計",COUNTIF($A$9:A132,"小計")&lt;1),SUM($J$9:J132)+R133,IF(AND(A133="小計",COUNTIF($A$9:A132,"小計")&gt;=1),SUM(OFFSET($J$8,LARGE($V$9:V132,1)+1,0,LARGE($V$9:V133,1)-LARGE($V$9:V132,1)-1,1))+R133,IF($A133="８％対象計",SUMIFS(J$9:J132,$N$9:$N132,"")+$R133-SUMIFS(J$9:J132,$A$9:$A132,"非課税・不課税取引計")-SUMIFS(J$9:J132,$A$9:$A132,"小計")-SUMIFS(J$9:J132,$A$9:$A132,"８％消費税計")-SUMIFS(J$9:J132,$A$9:$A132,"８％対象計")-SUMIFS($J$9:J132,$A$9:A132,"８％(軽減)消費税計")-SUMIFS($J$9:J132,$A$9:A132,"８％(軽減)対象計"),IF(A133="８％(軽減)消費税計",ROUND(SUMIFS($J$9:J132,$A$9:A132,"８％(軽減)対象計")/COUNTIF($A$9:A132,"８％(軽減)対象計")*0.08,0)+R133,IF($A133="８％消費税計",ROUND(SUMIFS(J$9:J132,$A$9:$A132,"８％対象計")/COUNTIF($A$9:$A132,"８％対象計")*0.08,0)+$R133,IF(A133="値引き",U133,IF($C133="","",IF($D133="","",ROUND(I133*$D133,0)+$R133)))))))))),"")</f>
        <v/>
      </c>
      <c r="K133" s="239" t="str">
        <f t="shared" si="5"/>
        <v/>
      </c>
      <c r="L133" s="240" t="str">
        <f t="shared" si="6"/>
        <v/>
      </c>
      <c r="M133" s="234" t="str">
        <f ca="1">IFERROR(IF($A133="非課税・不課税取引計",SUMIFS(M$9:M132,$N$9:$N132,"非・不")+$S133,IF(A133="８％(軽減)対象計",SUMIFS($M$9:M132,$N$9:N132,"※")+S133,IF(AND(A133="小計",COUNTIF($A$9:A132,"小計")&lt;1),SUM($M$9:M132)+S133,IF(AND(A133="小計",COUNTIF($A$9:A132,"小計")&gt;=1),SUM(OFFSET($M$8,LARGE($V$9:V132,1)+1,0,LARGE($V$9:V133,1)-LARGE($V$9:V132,1)-1,1))+S133,IF($A133="８％対象計",SUMIFS(M$9:M132,$N$9:$N132,"")+$S133-SUMIFS(M$9:M132,$A$9:$A132,"非課税・不課税取引計")-SUMIFS(M$9:M132,$A$9:$A132,"小計")-SUMIFS(M$9:M132,$A$9:$A132,"８％消費税計")-SUMIFS(M$9:M132,$A$9:$A132,"８％対象計")-SUMIFS($M$9:M132,$A$9:A132,"８％(軽減)消費税計")-SUMIFS($M$9:M132,$A$9:A132,"８％(軽減)対象計"),IF(A133="８％(軽減)消費税計",ROUND(SUMIFS($M$9:M132,$A$9:A132,"８％(軽減)対象計")/COUNTIF($A$9:A132,"８％(軽減)対象計")*0.08,0)+S133,IF($A133="８％消費税計",ROUND(SUMIFS(M$9:M132,$A$9:$A132,"８％対象計")/COUNTIF($A$9:$A132,"８％対象計")*0.08,0)+$S133,IF(A133="値引き",E133-G133-J133+S133,IF($C133="","",IF($D133="","",E133-G133-J133+$S133)))))))))),"")</f>
        <v/>
      </c>
      <c r="N133" s="241"/>
      <c r="O133" s="242"/>
      <c r="P133" s="308"/>
      <c r="Q133" s="249"/>
      <c r="R133" s="249"/>
      <c r="S133" s="250"/>
      <c r="T133" s="264"/>
      <c r="U133" s="265"/>
      <c r="V133" s="214" t="str">
        <f t="shared" si="7"/>
        <v/>
      </c>
    </row>
    <row r="134" spans="1:22" ht="19.899999999999999" customHeight="1">
      <c r="A134" s="230"/>
      <c r="B134" s="231"/>
      <c r="C134" s="232"/>
      <c r="D134" s="233"/>
      <c r="E134" s="234" t="str">
        <f ca="1">IFERROR(IF(A134="非課税・不課税取引計",SUMIFS($E$9:E133,$N$9:N133,"非・不")+P134,IF(A134="８％(軽減)対象計",SUMIFS($E$9:E133,$N$9:N133,"※")+P134,IF(AND(A134="小計",COUNTIF($A$9:A133,"小計")&lt;1),SUM($E$9:E133)+P134,IF(AND(A134="小計",COUNTIF($A$9:A133,"小計")&gt;=1),SUM(OFFSET($E$8,LARGE($V$9:V133,1)+1,0,LARGE($V$9:V134,1)-LARGE($V$9:V133,1)-1,1))+P134,IF(A134="８％対象計",SUMIFS($E$9:E133,$N$9:N133,"")+P134-SUMIFS($E$9:E133,$A$9:A133,"非課税・不課税取引計")-SUMIFS($E$9:E133,$A$9:A133,"小計")-SUMIFS($E$9:E133,$A$9:A133,"８％消費税計")-SUMIFS($E$9:E133,$A$9:A133,"８％対象計")-SUMIFS($E$9:E133,$A$9:A133,"８％(軽減)消費税計")-SUMIFS($E$9:E133,$A$9:A133,"８％(軽減)対象計"),IF(A134="８％(軽減)消費税計",ROUND(SUMIFS($E$9:E133,$A$9:A133,"８％(軽減)対象計")/COUNTIF($A$9:A133,"８％(軽減)対象計")*0.08,0)+P134,IF(A134="８％消費税計",ROUND(SUMIFS($E$9:E133,$A$9:A133,"８％対象計")/COUNTIF($A$9:A133,"８％対象計")*0.08,0)+P134,IF(AND(A134="値引き",C134="",D134=""),0+P134,IF(C134="","",IF(D134="","",ROUND(C134*D134,0)+P134)))))))))),"")</f>
        <v/>
      </c>
      <c r="F134" s="235"/>
      <c r="G134" s="236" t="str">
        <f ca="1">IFERROR(IF($A134="非課税・不課税取引計",SUMIFS(G$9:G133,$N$9:$N133,"非・不")+$Q134,IF(A134="８％(軽減)対象計",SUMIFS($G$9:G133,$N$9:N133,"※")+Q134,IF(AND(A134="小計",COUNTIF($A$9:A133,"小計")&lt;1),SUM($G$9:G133)+Q134,IF(AND(A134="小計",COUNTIF($A$9:A133,"小計")&gt;=1),SUM(OFFSET($G$8,LARGE($V$9:V133,1)+1,0,LARGE($V$9:V134,1)-LARGE($V$9:V133,1)-1,1))+Q134,IF($A134="８％対象計",SUMIFS(G$9:G133,$N$9:$N133,"")+$Q134-SUMIFS(G$9:G133,$A$9:$A133,"非課税・不課税取引計")-SUMIFS(G$9:G133,$A$9:$A133,"小計")-SUMIFS(G$9:G133,$A$9:$A133,"８％消費税計")-SUMIFS(G$9:G133,$A$9:$A133,"８％対象計")-SUMIFS($G$9:G133,$A$9:A133,"８％(軽減)消費税計")-SUMIFS($G$9:G133,$A$9:A133,"８％(軽減)対象計"),IF(A134="８％(軽減)消費税計",ROUND(SUMIFS($G$9:G133,$A$9:A133,"８％(軽減)対象計")/COUNTIF($A$9:A133,"８％(軽減)対象計")*0.08,0)+Q134,IF($A134="８％消費税計",ROUND(SUMIFS(G$9:G133,$A$9:$A133,"８％対象計")/COUNTIF($A$9:$A133,"８％対象計")*0.08,0)+$Q134,IF(A134="値引き",T134,IF($C134="","",IF($D134="","",ROUND(F134*$D134,0)+$Q134)))))))))),"")</f>
        <v/>
      </c>
      <c r="H134" s="237" t="str">
        <f t="shared" si="4"/>
        <v/>
      </c>
      <c r="I134" s="235"/>
      <c r="J134" s="238" t="str">
        <f ca="1">IFERROR(IF($A134="非課税・不課税取引計",SUMIFS(J$9:J133,$N$9:$N133,"非・不")+$R134,IF(A134="８％(軽減)対象計",SUMIFS($J$9:J133,$N$9:N133,"※")+R134,IF(AND(A134="小計",COUNTIF($A$9:A133,"小計")&lt;1),SUM($J$9:J133)+R134,IF(AND(A134="小計",COUNTIF($A$9:A133,"小計")&gt;=1),SUM(OFFSET($J$8,LARGE($V$9:V133,1)+1,0,LARGE($V$9:V134,1)-LARGE($V$9:V133,1)-1,1))+R134,IF($A134="８％対象計",SUMIFS(J$9:J133,$N$9:$N133,"")+$R134-SUMIFS(J$9:J133,$A$9:$A133,"非課税・不課税取引計")-SUMIFS(J$9:J133,$A$9:$A133,"小計")-SUMIFS(J$9:J133,$A$9:$A133,"８％消費税計")-SUMIFS(J$9:J133,$A$9:$A133,"８％対象計")-SUMIFS($J$9:J133,$A$9:A133,"８％(軽減)消費税計")-SUMIFS($J$9:J133,$A$9:A133,"８％(軽減)対象計"),IF(A134="８％(軽減)消費税計",ROUND(SUMIFS($J$9:J133,$A$9:A133,"８％(軽減)対象計")/COUNTIF($A$9:A133,"８％(軽減)対象計")*0.08,0)+R134,IF($A134="８％消費税計",ROUND(SUMIFS(J$9:J133,$A$9:$A133,"８％対象計")/COUNTIF($A$9:$A133,"８％対象計")*0.08,0)+$R134,IF(A134="値引き",U134,IF($C134="","",IF($D134="","",ROUND(I134*$D134,0)+$R134)))))))))),"")</f>
        <v/>
      </c>
      <c r="K134" s="239" t="str">
        <f t="shared" si="5"/>
        <v/>
      </c>
      <c r="L134" s="240" t="str">
        <f t="shared" si="6"/>
        <v/>
      </c>
      <c r="M134" s="234" t="str">
        <f ca="1">IFERROR(IF($A134="非課税・不課税取引計",SUMIFS(M$9:M133,$N$9:$N133,"非・不")+$S134,IF(A134="８％(軽減)対象計",SUMIFS($M$9:M133,$N$9:N133,"※")+S134,IF(AND(A134="小計",COUNTIF($A$9:A133,"小計")&lt;1),SUM($M$9:M133)+S134,IF(AND(A134="小計",COUNTIF($A$9:A133,"小計")&gt;=1),SUM(OFFSET($M$8,LARGE($V$9:V133,1)+1,0,LARGE($V$9:V134,1)-LARGE($V$9:V133,1)-1,1))+S134,IF($A134="８％対象計",SUMIFS(M$9:M133,$N$9:$N133,"")+$S134-SUMIFS(M$9:M133,$A$9:$A133,"非課税・不課税取引計")-SUMIFS(M$9:M133,$A$9:$A133,"小計")-SUMIFS(M$9:M133,$A$9:$A133,"８％消費税計")-SUMIFS(M$9:M133,$A$9:$A133,"８％対象計")-SUMIFS($M$9:M133,$A$9:A133,"８％(軽減)消費税計")-SUMIFS($M$9:M133,$A$9:A133,"８％(軽減)対象計"),IF(A134="８％(軽減)消費税計",ROUND(SUMIFS($M$9:M133,$A$9:A133,"８％(軽減)対象計")/COUNTIF($A$9:A133,"８％(軽減)対象計")*0.08,0)+S134,IF($A134="８％消費税計",ROUND(SUMIFS(M$9:M133,$A$9:$A133,"８％対象計")/COUNTIF($A$9:$A133,"８％対象計")*0.08,0)+$S134,IF(A134="値引き",E134-G134-J134+S134,IF($C134="","",IF($D134="","",E134-G134-J134+$S134)))))))))),"")</f>
        <v/>
      </c>
      <c r="N134" s="241"/>
      <c r="O134" s="242"/>
      <c r="P134" s="308"/>
      <c r="Q134" s="249"/>
      <c r="R134" s="249"/>
      <c r="S134" s="250"/>
      <c r="T134" s="264"/>
      <c r="U134" s="265"/>
      <c r="V134" s="214" t="str">
        <f t="shared" si="7"/>
        <v/>
      </c>
    </row>
    <row r="135" spans="1:22" ht="19.899999999999999" customHeight="1">
      <c r="A135" s="230"/>
      <c r="B135" s="231"/>
      <c r="C135" s="232"/>
      <c r="D135" s="233"/>
      <c r="E135" s="234" t="str">
        <f ca="1">IFERROR(IF(A135="非課税・不課税取引計",SUMIFS($E$9:E134,$N$9:N134,"非・不")+P135,IF(A135="８％(軽減)対象計",SUMIFS($E$9:E134,$N$9:N134,"※")+P135,IF(AND(A135="小計",COUNTIF($A$9:A134,"小計")&lt;1),SUM($E$9:E134)+P135,IF(AND(A135="小計",COUNTIF($A$9:A134,"小計")&gt;=1),SUM(OFFSET($E$8,LARGE($V$9:V134,1)+1,0,LARGE($V$9:V135,1)-LARGE($V$9:V134,1)-1,1))+P135,IF(A135="８％対象計",SUMIFS($E$9:E134,$N$9:N134,"")+P135-SUMIFS($E$9:E134,$A$9:A134,"非課税・不課税取引計")-SUMIFS($E$9:E134,$A$9:A134,"小計")-SUMIFS($E$9:E134,$A$9:A134,"８％消費税計")-SUMIFS($E$9:E134,$A$9:A134,"８％対象計")-SUMIFS($E$9:E134,$A$9:A134,"８％(軽減)消費税計")-SUMIFS($E$9:E134,$A$9:A134,"８％(軽減)対象計"),IF(A135="８％(軽減)消費税計",ROUND(SUMIFS($E$9:E134,$A$9:A134,"８％(軽減)対象計")/COUNTIF($A$9:A134,"８％(軽減)対象計")*0.08,0)+P135,IF(A135="８％消費税計",ROUND(SUMIFS($E$9:E134,$A$9:A134,"８％対象計")/COUNTIF($A$9:A134,"８％対象計")*0.08,0)+P135,IF(AND(A135="値引き",C135="",D135=""),0+P135,IF(C135="","",IF(D135="","",ROUND(C135*D135,0)+P135)))))))))),"")</f>
        <v/>
      </c>
      <c r="F135" s="235"/>
      <c r="G135" s="236" t="str">
        <f ca="1">IFERROR(IF($A135="非課税・不課税取引計",SUMIFS(G$9:G134,$N$9:$N134,"非・不")+$Q135,IF(A135="８％(軽減)対象計",SUMIFS($G$9:G134,$N$9:N134,"※")+Q135,IF(AND(A135="小計",COUNTIF($A$9:A134,"小計")&lt;1),SUM($G$9:G134)+Q135,IF(AND(A135="小計",COUNTIF($A$9:A134,"小計")&gt;=1),SUM(OFFSET($G$8,LARGE($V$9:V134,1)+1,0,LARGE($V$9:V135,1)-LARGE($V$9:V134,1)-1,1))+Q135,IF($A135="８％対象計",SUMIFS(G$9:G134,$N$9:$N134,"")+$Q135-SUMIFS(G$9:G134,$A$9:$A134,"非課税・不課税取引計")-SUMIFS(G$9:G134,$A$9:$A134,"小計")-SUMIFS(G$9:G134,$A$9:$A134,"８％消費税計")-SUMIFS(G$9:G134,$A$9:$A134,"８％対象計")-SUMIFS($G$9:G134,$A$9:A134,"８％(軽減)消費税計")-SUMIFS($G$9:G134,$A$9:A134,"８％(軽減)対象計"),IF(A135="８％(軽減)消費税計",ROUND(SUMIFS($G$9:G134,$A$9:A134,"８％(軽減)対象計")/COUNTIF($A$9:A134,"８％(軽減)対象計")*0.08,0)+Q135,IF($A135="８％消費税計",ROUND(SUMIFS(G$9:G134,$A$9:$A134,"８％対象計")/COUNTIF($A$9:$A134,"８％対象計")*0.08,0)+$Q135,IF(A135="値引き",T135,IF($C135="","",IF($D135="","",ROUND(F135*$D135,0)+$Q135)))))))))),"")</f>
        <v/>
      </c>
      <c r="H135" s="237" t="str">
        <f t="shared" si="4"/>
        <v/>
      </c>
      <c r="I135" s="235"/>
      <c r="J135" s="238" t="str">
        <f ca="1">IFERROR(IF($A135="非課税・不課税取引計",SUMIFS(J$9:J134,$N$9:$N134,"非・不")+$R135,IF(A135="８％(軽減)対象計",SUMIFS($J$9:J134,$N$9:N134,"※")+R135,IF(AND(A135="小計",COUNTIF($A$9:A134,"小計")&lt;1),SUM($J$9:J134)+R135,IF(AND(A135="小計",COUNTIF($A$9:A134,"小計")&gt;=1),SUM(OFFSET($J$8,LARGE($V$9:V134,1)+1,0,LARGE($V$9:V135,1)-LARGE($V$9:V134,1)-1,1))+R135,IF($A135="８％対象計",SUMIFS(J$9:J134,$N$9:$N134,"")+$R135-SUMIFS(J$9:J134,$A$9:$A134,"非課税・不課税取引計")-SUMIFS(J$9:J134,$A$9:$A134,"小計")-SUMIFS(J$9:J134,$A$9:$A134,"８％消費税計")-SUMIFS(J$9:J134,$A$9:$A134,"８％対象計")-SUMIFS($J$9:J134,$A$9:A134,"８％(軽減)消費税計")-SUMIFS($J$9:J134,$A$9:A134,"８％(軽減)対象計"),IF(A135="８％(軽減)消費税計",ROUND(SUMIFS($J$9:J134,$A$9:A134,"８％(軽減)対象計")/COUNTIF($A$9:A134,"８％(軽減)対象計")*0.08,0)+R135,IF($A135="８％消費税計",ROUND(SUMIFS(J$9:J134,$A$9:$A134,"８％対象計")/COUNTIF($A$9:$A134,"８％対象計")*0.08,0)+$R135,IF(A135="値引き",U135,IF($C135="","",IF($D135="","",ROUND(I135*$D135,0)+$R135)))))))))),"")</f>
        <v/>
      </c>
      <c r="K135" s="239" t="str">
        <f t="shared" si="5"/>
        <v/>
      </c>
      <c r="L135" s="240" t="str">
        <f t="shared" si="6"/>
        <v/>
      </c>
      <c r="M135" s="234" t="str">
        <f ca="1">IFERROR(IF($A135="非課税・不課税取引計",SUMIFS(M$9:M134,$N$9:$N134,"非・不")+$S135,IF(A135="８％(軽減)対象計",SUMIFS($M$9:M134,$N$9:N134,"※")+S135,IF(AND(A135="小計",COUNTIF($A$9:A134,"小計")&lt;1),SUM($M$9:M134)+S135,IF(AND(A135="小計",COUNTIF($A$9:A134,"小計")&gt;=1),SUM(OFFSET($M$8,LARGE($V$9:V134,1)+1,0,LARGE($V$9:V135,1)-LARGE($V$9:V134,1)-1,1))+S135,IF($A135="８％対象計",SUMIFS(M$9:M134,$N$9:$N134,"")+$S135-SUMIFS(M$9:M134,$A$9:$A134,"非課税・不課税取引計")-SUMIFS(M$9:M134,$A$9:$A134,"小計")-SUMIFS(M$9:M134,$A$9:$A134,"８％消費税計")-SUMIFS(M$9:M134,$A$9:$A134,"８％対象計")-SUMIFS($M$9:M134,$A$9:A134,"８％(軽減)消費税計")-SUMIFS($M$9:M134,$A$9:A134,"８％(軽減)対象計"),IF(A135="８％(軽減)消費税計",ROUND(SUMIFS($M$9:M134,$A$9:A134,"８％(軽減)対象計")/COUNTIF($A$9:A134,"８％(軽減)対象計")*0.08,0)+S135,IF($A135="８％消費税計",ROUND(SUMIFS(M$9:M134,$A$9:$A134,"８％対象計")/COUNTIF($A$9:$A134,"８％対象計")*0.08,0)+$S135,IF(A135="値引き",E135-G135-J135+S135,IF($C135="","",IF($D135="","",E135-G135-J135+$S135)))))))))),"")</f>
        <v/>
      </c>
      <c r="N135" s="241"/>
      <c r="O135" s="242"/>
      <c r="P135" s="308"/>
      <c r="Q135" s="249"/>
      <c r="R135" s="249"/>
      <c r="S135" s="250"/>
      <c r="T135" s="264"/>
      <c r="U135" s="265"/>
      <c r="V135" s="214" t="str">
        <f t="shared" si="7"/>
        <v/>
      </c>
    </row>
    <row r="136" spans="1:22" ht="19.899999999999999" customHeight="1">
      <c r="A136" s="230"/>
      <c r="B136" s="231"/>
      <c r="C136" s="232"/>
      <c r="D136" s="233"/>
      <c r="E136" s="234" t="str">
        <f ca="1">IFERROR(IF(A136="非課税・不課税取引計",SUMIFS($E$9:E135,$N$9:N135,"非・不")+P136,IF(A136="８％(軽減)対象計",SUMIFS($E$9:E135,$N$9:N135,"※")+P136,IF(AND(A136="小計",COUNTIF($A$9:A135,"小計")&lt;1),SUM($E$9:E135)+P136,IF(AND(A136="小計",COUNTIF($A$9:A135,"小計")&gt;=1),SUM(OFFSET($E$8,LARGE($V$9:V135,1)+1,0,LARGE($V$9:V136,1)-LARGE($V$9:V135,1)-1,1))+P136,IF(A136="８％対象計",SUMIFS($E$9:E135,$N$9:N135,"")+P136-SUMIFS($E$9:E135,$A$9:A135,"非課税・不課税取引計")-SUMIFS($E$9:E135,$A$9:A135,"小計")-SUMIFS($E$9:E135,$A$9:A135,"８％消費税計")-SUMIFS($E$9:E135,$A$9:A135,"８％対象計")-SUMIFS($E$9:E135,$A$9:A135,"８％(軽減)消費税計")-SUMIFS($E$9:E135,$A$9:A135,"８％(軽減)対象計"),IF(A136="８％(軽減)消費税計",ROUND(SUMIFS($E$9:E135,$A$9:A135,"８％(軽減)対象計")/COUNTIF($A$9:A135,"８％(軽減)対象計")*0.08,0)+P136,IF(A136="８％消費税計",ROUND(SUMIFS($E$9:E135,$A$9:A135,"８％対象計")/COUNTIF($A$9:A135,"８％対象計")*0.08,0)+P136,IF(AND(A136="値引き",C136="",D136=""),0+P136,IF(C136="","",IF(D136="","",ROUND(C136*D136,0)+P136)))))))))),"")</f>
        <v/>
      </c>
      <c r="F136" s="235"/>
      <c r="G136" s="236" t="str">
        <f ca="1">IFERROR(IF($A136="非課税・不課税取引計",SUMIFS(G$9:G135,$N$9:$N135,"非・不")+$Q136,IF(A136="８％(軽減)対象計",SUMIFS($G$9:G135,$N$9:N135,"※")+Q136,IF(AND(A136="小計",COUNTIF($A$9:A135,"小計")&lt;1),SUM($G$9:G135)+Q136,IF(AND(A136="小計",COUNTIF($A$9:A135,"小計")&gt;=1),SUM(OFFSET($G$8,LARGE($V$9:V135,1)+1,0,LARGE($V$9:V136,1)-LARGE($V$9:V135,1)-1,1))+Q136,IF($A136="８％対象計",SUMIFS(G$9:G135,$N$9:$N135,"")+$Q136-SUMIFS(G$9:G135,$A$9:$A135,"非課税・不課税取引計")-SUMIFS(G$9:G135,$A$9:$A135,"小計")-SUMIFS(G$9:G135,$A$9:$A135,"８％消費税計")-SUMIFS(G$9:G135,$A$9:$A135,"８％対象計")-SUMIFS($G$9:G135,$A$9:A135,"８％(軽減)消費税計")-SUMIFS($G$9:G135,$A$9:A135,"８％(軽減)対象計"),IF(A136="８％(軽減)消費税計",ROUND(SUMIFS($G$9:G135,$A$9:A135,"８％(軽減)対象計")/COUNTIF($A$9:A135,"８％(軽減)対象計")*0.08,0)+Q136,IF($A136="８％消費税計",ROUND(SUMIFS(G$9:G135,$A$9:$A135,"８％対象計")/COUNTIF($A$9:$A135,"８％対象計")*0.08,0)+$Q136,IF(A136="値引き",T136,IF($C136="","",IF($D136="","",ROUND(F136*$D136,0)+$Q136)))))))))),"")</f>
        <v/>
      </c>
      <c r="H136" s="237" t="str">
        <f t="shared" si="4"/>
        <v/>
      </c>
      <c r="I136" s="235"/>
      <c r="J136" s="238" t="str">
        <f ca="1">IFERROR(IF($A136="非課税・不課税取引計",SUMIFS(J$9:J135,$N$9:$N135,"非・不")+$R136,IF(A136="８％(軽減)対象計",SUMIFS($J$9:J135,$N$9:N135,"※")+R136,IF(AND(A136="小計",COUNTIF($A$9:A135,"小計")&lt;1),SUM($J$9:J135)+R136,IF(AND(A136="小計",COUNTIF($A$9:A135,"小計")&gt;=1),SUM(OFFSET($J$8,LARGE($V$9:V135,1)+1,0,LARGE($V$9:V136,1)-LARGE($V$9:V135,1)-1,1))+R136,IF($A136="８％対象計",SUMIFS(J$9:J135,$N$9:$N135,"")+$R136-SUMIFS(J$9:J135,$A$9:$A135,"非課税・不課税取引計")-SUMIFS(J$9:J135,$A$9:$A135,"小計")-SUMIFS(J$9:J135,$A$9:$A135,"８％消費税計")-SUMIFS(J$9:J135,$A$9:$A135,"８％対象計")-SUMIFS($J$9:J135,$A$9:A135,"８％(軽減)消費税計")-SUMIFS($J$9:J135,$A$9:A135,"８％(軽減)対象計"),IF(A136="８％(軽減)消費税計",ROUND(SUMIFS($J$9:J135,$A$9:A135,"８％(軽減)対象計")/COUNTIF($A$9:A135,"８％(軽減)対象計")*0.08,0)+R136,IF($A136="８％消費税計",ROUND(SUMIFS(J$9:J135,$A$9:$A135,"８％対象計")/COUNTIF($A$9:$A135,"８％対象計")*0.08,0)+$R136,IF(A136="値引き",U136,IF($C136="","",IF($D136="","",ROUND(I136*$D136,0)+$R136)))))))))),"")</f>
        <v/>
      </c>
      <c r="K136" s="239" t="str">
        <f t="shared" si="5"/>
        <v/>
      </c>
      <c r="L136" s="240" t="str">
        <f t="shared" si="6"/>
        <v/>
      </c>
      <c r="M136" s="234" t="str">
        <f ca="1">IFERROR(IF($A136="非課税・不課税取引計",SUMIFS(M$9:M135,$N$9:$N135,"非・不")+$S136,IF(A136="８％(軽減)対象計",SUMIFS($M$9:M135,$N$9:N135,"※")+S136,IF(AND(A136="小計",COUNTIF($A$9:A135,"小計")&lt;1),SUM($M$9:M135)+S136,IF(AND(A136="小計",COUNTIF($A$9:A135,"小計")&gt;=1),SUM(OFFSET($M$8,LARGE($V$9:V135,1)+1,0,LARGE($V$9:V136,1)-LARGE($V$9:V135,1)-1,1))+S136,IF($A136="８％対象計",SUMIFS(M$9:M135,$N$9:$N135,"")+$S136-SUMIFS(M$9:M135,$A$9:$A135,"非課税・不課税取引計")-SUMIFS(M$9:M135,$A$9:$A135,"小計")-SUMIFS(M$9:M135,$A$9:$A135,"８％消費税計")-SUMIFS(M$9:M135,$A$9:$A135,"８％対象計")-SUMIFS($M$9:M135,$A$9:A135,"８％(軽減)消費税計")-SUMIFS($M$9:M135,$A$9:A135,"８％(軽減)対象計"),IF(A136="８％(軽減)消費税計",ROUND(SUMIFS($M$9:M135,$A$9:A135,"８％(軽減)対象計")/COUNTIF($A$9:A135,"８％(軽減)対象計")*0.08,0)+S136,IF($A136="８％消費税計",ROUND(SUMIFS(M$9:M135,$A$9:$A135,"８％対象計")/COUNTIF($A$9:$A135,"８％対象計")*0.08,0)+$S136,IF(A136="値引き",E136-G136-J136+S136,IF($C136="","",IF($D136="","",E136-G136-J136+$S136)))))))))),"")</f>
        <v/>
      </c>
      <c r="N136" s="241"/>
      <c r="O136" s="242"/>
      <c r="P136" s="308"/>
      <c r="Q136" s="249"/>
      <c r="R136" s="249"/>
      <c r="S136" s="250"/>
      <c r="T136" s="264"/>
      <c r="U136" s="265"/>
      <c r="V136" s="214" t="str">
        <f t="shared" si="7"/>
        <v/>
      </c>
    </row>
    <row r="137" spans="1:22" ht="19.899999999999999" customHeight="1">
      <c r="A137" s="230"/>
      <c r="B137" s="231"/>
      <c r="C137" s="232"/>
      <c r="D137" s="233"/>
      <c r="E137" s="234" t="str">
        <f ca="1">IFERROR(IF(A137="非課税・不課税取引計",SUMIFS($E$9:E136,$N$9:N136,"非・不")+P137,IF(A137="８％(軽減)対象計",SUMIFS($E$9:E136,$N$9:N136,"※")+P137,IF(AND(A137="小計",COUNTIF($A$9:A136,"小計")&lt;1),SUM($E$9:E136)+P137,IF(AND(A137="小計",COUNTIF($A$9:A136,"小計")&gt;=1),SUM(OFFSET($E$8,LARGE($V$9:V136,1)+1,0,LARGE($V$9:V137,1)-LARGE($V$9:V136,1)-1,1))+P137,IF(A137="８％対象計",SUMIFS($E$9:E136,$N$9:N136,"")+P137-SUMIFS($E$9:E136,$A$9:A136,"非課税・不課税取引計")-SUMIFS($E$9:E136,$A$9:A136,"小計")-SUMIFS($E$9:E136,$A$9:A136,"８％消費税計")-SUMIFS($E$9:E136,$A$9:A136,"８％対象計")-SUMIFS($E$9:E136,$A$9:A136,"８％(軽減)消費税計")-SUMIFS($E$9:E136,$A$9:A136,"８％(軽減)対象計"),IF(A137="８％(軽減)消費税計",ROUND(SUMIFS($E$9:E136,$A$9:A136,"８％(軽減)対象計")/COUNTIF($A$9:A136,"８％(軽減)対象計")*0.08,0)+P137,IF(A137="８％消費税計",ROUND(SUMIFS($E$9:E136,$A$9:A136,"８％対象計")/COUNTIF($A$9:A136,"８％対象計")*0.08,0)+P137,IF(AND(A137="値引き",C137="",D137=""),0+P137,IF(C137="","",IF(D137="","",ROUND(C137*D137,0)+P137)))))))))),"")</f>
        <v/>
      </c>
      <c r="F137" s="235"/>
      <c r="G137" s="236" t="str">
        <f ca="1">IFERROR(IF($A137="非課税・不課税取引計",SUMIFS(G$9:G136,$N$9:$N136,"非・不")+$Q137,IF(A137="８％(軽減)対象計",SUMIFS($G$9:G136,$N$9:N136,"※")+Q137,IF(AND(A137="小計",COUNTIF($A$9:A136,"小計")&lt;1),SUM($G$9:G136)+Q137,IF(AND(A137="小計",COUNTIF($A$9:A136,"小計")&gt;=1),SUM(OFFSET($G$8,LARGE($V$9:V136,1)+1,0,LARGE($V$9:V137,1)-LARGE($V$9:V136,1)-1,1))+Q137,IF($A137="８％対象計",SUMIFS(G$9:G136,$N$9:$N136,"")+$Q137-SUMIFS(G$9:G136,$A$9:$A136,"非課税・不課税取引計")-SUMIFS(G$9:G136,$A$9:$A136,"小計")-SUMIFS(G$9:G136,$A$9:$A136,"８％消費税計")-SUMIFS(G$9:G136,$A$9:$A136,"８％対象計")-SUMIFS($G$9:G136,$A$9:A136,"８％(軽減)消費税計")-SUMIFS($G$9:G136,$A$9:A136,"８％(軽減)対象計"),IF(A137="８％(軽減)消費税計",ROUND(SUMIFS($G$9:G136,$A$9:A136,"８％(軽減)対象計")/COUNTIF($A$9:A136,"８％(軽減)対象計")*0.08,0)+Q137,IF($A137="８％消費税計",ROUND(SUMIFS(G$9:G136,$A$9:$A136,"８％対象計")/COUNTIF($A$9:$A136,"８％対象計")*0.08,0)+$Q137,IF(A137="値引き",T137,IF($C137="","",IF($D137="","",ROUND(F137*$D137,0)+$Q137)))))))))),"")</f>
        <v/>
      </c>
      <c r="H137" s="237" t="str">
        <f t="shared" ref="H137:H200" si="8">IF(C137="","",IF(D137="","",F137/$C137))</f>
        <v/>
      </c>
      <c r="I137" s="235"/>
      <c r="J137" s="238" t="str">
        <f ca="1">IFERROR(IF($A137="非課税・不課税取引計",SUMIFS(J$9:J136,$N$9:$N136,"非・不")+$R137,IF(A137="８％(軽減)対象計",SUMIFS($J$9:J136,$N$9:N136,"※")+R137,IF(AND(A137="小計",COUNTIF($A$9:A136,"小計")&lt;1),SUM($J$9:J136)+R137,IF(AND(A137="小計",COUNTIF($A$9:A136,"小計")&gt;=1),SUM(OFFSET($J$8,LARGE($V$9:V136,1)+1,0,LARGE($V$9:V137,1)-LARGE($V$9:V136,1)-1,1))+R137,IF($A137="８％対象計",SUMIFS(J$9:J136,$N$9:$N136,"")+$R137-SUMIFS(J$9:J136,$A$9:$A136,"非課税・不課税取引計")-SUMIFS(J$9:J136,$A$9:$A136,"小計")-SUMIFS(J$9:J136,$A$9:$A136,"８％消費税計")-SUMIFS(J$9:J136,$A$9:$A136,"８％対象計")-SUMIFS($J$9:J136,$A$9:A136,"８％(軽減)消費税計")-SUMIFS($J$9:J136,$A$9:A136,"８％(軽減)対象計"),IF(A137="８％(軽減)消費税計",ROUND(SUMIFS($J$9:J136,$A$9:A136,"８％(軽減)対象計")/COUNTIF($A$9:A136,"８％(軽減)対象計")*0.08,0)+R137,IF($A137="８％消費税計",ROUND(SUMIFS(J$9:J136,$A$9:$A136,"８％対象計")/COUNTIF($A$9:$A136,"８％対象計")*0.08,0)+$R137,IF(A137="値引き",U137,IF($C137="","",IF($D137="","",ROUND(I137*$D137,0)+$R137)))))))))),"")</f>
        <v/>
      </c>
      <c r="K137" s="239" t="str">
        <f t="shared" ref="K137:K200" si="9">IF(C137="","",IF(D137="","",I137/$C137))</f>
        <v/>
      </c>
      <c r="L137" s="240" t="str">
        <f t="shared" ref="L137:L200" si="10">IF(C137="","",IF(D137="","",C137-F137-I137))</f>
        <v/>
      </c>
      <c r="M137" s="234" t="str">
        <f ca="1">IFERROR(IF($A137="非課税・不課税取引計",SUMIFS(M$9:M136,$N$9:$N136,"非・不")+$S137,IF(A137="８％(軽減)対象計",SUMIFS($M$9:M136,$N$9:N136,"※")+S137,IF(AND(A137="小計",COUNTIF($A$9:A136,"小計")&lt;1),SUM($M$9:M136)+S137,IF(AND(A137="小計",COUNTIF($A$9:A136,"小計")&gt;=1),SUM(OFFSET($M$8,LARGE($V$9:V136,1)+1,0,LARGE($V$9:V137,1)-LARGE($V$9:V136,1)-1,1))+S137,IF($A137="８％対象計",SUMIFS(M$9:M136,$N$9:$N136,"")+$S137-SUMIFS(M$9:M136,$A$9:$A136,"非課税・不課税取引計")-SUMIFS(M$9:M136,$A$9:$A136,"小計")-SUMIFS(M$9:M136,$A$9:$A136,"８％消費税計")-SUMIFS(M$9:M136,$A$9:$A136,"８％対象計")-SUMIFS($M$9:M136,$A$9:A136,"８％(軽減)消費税計")-SUMIFS($M$9:M136,$A$9:A136,"８％(軽減)対象計"),IF(A137="８％(軽減)消費税計",ROUND(SUMIFS($M$9:M136,$A$9:A136,"８％(軽減)対象計")/COUNTIF($A$9:A136,"８％(軽減)対象計")*0.08,0)+S137,IF($A137="８％消費税計",ROUND(SUMIFS(M$9:M136,$A$9:$A136,"８％対象計")/COUNTIF($A$9:$A136,"８％対象計")*0.08,0)+$S137,IF(A137="値引き",E137-G137-J137+S137,IF($C137="","",IF($D137="","",E137-G137-J137+$S137)))))))))),"")</f>
        <v/>
      </c>
      <c r="N137" s="241"/>
      <c r="O137" s="242"/>
      <c r="P137" s="308"/>
      <c r="Q137" s="249"/>
      <c r="R137" s="249"/>
      <c r="S137" s="250"/>
      <c r="T137" s="264"/>
      <c r="U137" s="265"/>
      <c r="V137" s="214" t="str">
        <f t="shared" si="7"/>
        <v/>
      </c>
    </row>
    <row r="138" spans="1:22" ht="19.899999999999999" customHeight="1">
      <c r="A138" s="230"/>
      <c r="B138" s="231"/>
      <c r="C138" s="232"/>
      <c r="D138" s="233"/>
      <c r="E138" s="234" t="str">
        <f ca="1">IFERROR(IF(A138="非課税・不課税取引計",SUMIFS($E$9:E137,$N$9:N137,"非・不")+P138,IF(A138="８％(軽減)対象計",SUMIFS($E$9:E137,$N$9:N137,"※")+P138,IF(AND(A138="小計",COUNTIF($A$9:A137,"小計")&lt;1),SUM($E$9:E137)+P138,IF(AND(A138="小計",COUNTIF($A$9:A137,"小計")&gt;=1),SUM(OFFSET($E$8,LARGE($V$9:V137,1)+1,0,LARGE($V$9:V138,1)-LARGE($V$9:V137,1)-1,1))+P138,IF(A138="８％対象計",SUMIFS($E$9:E137,$N$9:N137,"")+P138-SUMIFS($E$9:E137,$A$9:A137,"非課税・不課税取引計")-SUMIFS($E$9:E137,$A$9:A137,"小計")-SUMIFS($E$9:E137,$A$9:A137,"８％消費税計")-SUMIFS($E$9:E137,$A$9:A137,"８％対象計")-SUMIFS($E$9:E137,$A$9:A137,"８％(軽減)消費税計")-SUMIFS($E$9:E137,$A$9:A137,"８％(軽減)対象計"),IF(A138="８％(軽減)消費税計",ROUND(SUMIFS($E$9:E137,$A$9:A137,"８％(軽減)対象計")/COUNTIF($A$9:A137,"８％(軽減)対象計")*0.08,0)+P138,IF(A138="８％消費税計",ROUND(SUMIFS($E$9:E137,$A$9:A137,"８％対象計")/COUNTIF($A$9:A137,"８％対象計")*0.08,0)+P138,IF(AND(A138="値引き",C138="",D138=""),0+P138,IF(C138="","",IF(D138="","",ROUND(C138*D138,0)+P138)))))))))),"")</f>
        <v/>
      </c>
      <c r="F138" s="235"/>
      <c r="G138" s="236" t="str">
        <f ca="1">IFERROR(IF($A138="非課税・不課税取引計",SUMIFS(G$9:G137,$N$9:$N137,"非・不")+$Q138,IF(A138="８％(軽減)対象計",SUMIFS($G$9:G137,$N$9:N137,"※")+Q138,IF(AND(A138="小計",COUNTIF($A$9:A137,"小計")&lt;1),SUM($G$9:G137)+Q138,IF(AND(A138="小計",COUNTIF($A$9:A137,"小計")&gt;=1),SUM(OFFSET($G$8,LARGE($V$9:V137,1)+1,0,LARGE($V$9:V138,1)-LARGE($V$9:V137,1)-1,1))+Q138,IF($A138="８％対象計",SUMIFS(G$9:G137,$N$9:$N137,"")+$Q138-SUMIFS(G$9:G137,$A$9:$A137,"非課税・不課税取引計")-SUMIFS(G$9:G137,$A$9:$A137,"小計")-SUMIFS(G$9:G137,$A$9:$A137,"８％消費税計")-SUMIFS(G$9:G137,$A$9:$A137,"８％対象計")-SUMIFS($G$9:G137,$A$9:A137,"８％(軽減)消費税計")-SUMIFS($G$9:G137,$A$9:A137,"８％(軽減)対象計"),IF(A138="８％(軽減)消費税計",ROUND(SUMIFS($G$9:G137,$A$9:A137,"８％(軽減)対象計")/COUNTIF($A$9:A137,"８％(軽減)対象計")*0.08,0)+Q138,IF($A138="８％消費税計",ROUND(SUMIFS(G$9:G137,$A$9:$A137,"８％対象計")/COUNTIF($A$9:$A137,"８％対象計")*0.08,0)+$Q138,IF(A138="値引き",T138,IF($C138="","",IF($D138="","",ROUND(F138*$D138,0)+$Q138)))))))))),"")</f>
        <v/>
      </c>
      <c r="H138" s="237" t="str">
        <f t="shared" si="8"/>
        <v/>
      </c>
      <c r="I138" s="235"/>
      <c r="J138" s="238" t="str">
        <f ca="1">IFERROR(IF($A138="非課税・不課税取引計",SUMIFS(J$9:J137,$N$9:$N137,"非・不")+$R138,IF(A138="８％(軽減)対象計",SUMIFS($J$9:J137,$N$9:N137,"※")+R138,IF(AND(A138="小計",COUNTIF($A$9:A137,"小計")&lt;1),SUM($J$9:J137)+R138,IF(AND(A138="小計",COUNTIF($A$9:A137,"小計")&gt;=1),SUM(OFFSET($J$8,LARGE($V$9:V137,1)+1,0,LARGE($V$9:V138,1)-LARGE($V$9:V137,1)-1,1))+R138,IF($A138="８％対象計",SUMIFS(J$9:J137,$N$9:$N137,"")+$R138-SUMIFS(J$9:J137,$A$9:$A137,"非課税・不課税取引計")-SUMIFS(J$9:J137,$A$9:$A137,"小計")-SUMIFS(J$9:J137,$A$9:$A137,"８％消費税計")-SUMIFS(J$9:J137,$A$9:$A137,"８％対象計")-SUMIFS($J$9:J137,$A$9:A137,"８％(軽減)消費税計")-SUMIFS($J$9:J137,$A$9:A137,"８％(軽減)対象計"),IF(A138="８％(軽減)消費税計",ROUND(SUMIFS($J$9:J137,$A$9:A137,"８％(軽減)対象計")/COUNTIF($A$9:A137,"８％(軽減)対象計")*0.08,0)+R138,IF($A138="８％消費税計",ROUND(SUMIFS(J$9:J137,$A$9:$A137,"８％対象計")/COUNTIF($A$9:$A137,"８％対象計")*0.08,0)+$R138,IF(A138="値引き",U138,IF($C138="","",IF($D138="","",ROUND(I138*$D138,0)+$R138)))))))))),"")</f>
        <v/>
      </c>
      <c r="K138" s="239" t="str">
        <f t="shared" si="9"/>
        <v/>
      </c>
      <c r="L138" s="240" t="str">
        <f t="shared" si="10"/>
        <v/>
      </c>
      <c r="M138" s="234" t="str">
        <f ca="1">IFERROR(IF($A138="非課税・不課税取引計",SUMIFS(M$9:M137,$N$9:$N137,"非・不")+$S138,IF(A138="８％(軽減)対象計",SUMIFS($M$9:M137,$N$9:N137,"※")+S138,IF(AND(A138="小計",COUNTIF($A$9:A137,"小計")&lt;1),SUM($M$9:M137)+S138,IF(AND(A138="小計",COUNTIF($A$9:A137,"小計")&gt;=1),SUM(OFFSET($M$8,LARGE($V$9:V137,1)+1,0,LARGE($V$9:V138,1)-LARGE($V$9:V137,1)-1,1))+S138,IF($A138="８％対象計",SUMIFS(M$9:M137,$N$9:$N137,"")+$S138-SUMIFS(M$9:M137,$A$9:$A137,"非課税・不課税取引計")-SUMIFS(M$9:M137,$A$9:$A137,"小計")-SUMIFS(M$9:M137,$A$9:$A137,"８％消費税計")-SUMIFS(M$9:M137,$A$9:$A137,"８％対象計")-SUMIFS($M$9:M137,$A$9:A137,"８％(軽減)消費税計")-SUMIFS($M$9:M137,$A$9:A137,"８％(軽減)対象計"),IF(A138="８％(軽減)消費税計",ROUND(SUMIFS($M$9:M137,$A$9:A137,"８％(軽減)対象計")/COUNTIF($A$9:A137,"８％(軽減)対象計")*0.08,0)+S138,IF($A138="８％消費税計",ROUND(SUMIFS(M$9:M137,$A$9:$A137,"８％対象計")/COUNTIF($A$9:$A137,"８％対象計")*0.08,0)+$S138,IF(A138="値引き",E138-G138-J138+S138,IF($C138="","",IF($D138="","",E138-G138-J138+$S138)))))))))),"")</f>
        <v/>
      </c>
      <c r="N138" s="241"/>
      <c r="O138" s="242"/>
      <c r="P138" s="308"/>
      <c r="Q138" s="249"/>
      <c r="R138" s="249"/>
      <c r="S138" s="250"/>
      <c r="T138" s="264"/>
      <c r="U138" s="265"/>
      <c r="V138" s="214" t="str">
        <f t="shared" si="7"/>
        <v/>
      </c>
    </row>
    <row r="139" spans="1:22" ht="19.899999999999999" customHeight="1">
      <c r="A139" s="230"/>
      <c r="B139" s="231"/>
      <c r="C139" s="232"/>
      <c r="D139" s="233"/>
      <c r="E139" s="234" t="str">
        <f ca="1">IFERROR(IF(A139="非課税・不課税取引計",SUMIFS($E$9:E138,$N$9:N138,"非・不")+P139,IF(A139="８％(軽減)対象計",SUMIFS($E$9:E138,$N$9:N138,"※")+P139,IF(AND(A139="小計",COUNTIF($A$9:A138,"小計")&lt;1),SUM($E$9:E138)+P139,IF(AND(A139="小計",COUNTIF($A$9:A138,"小計")&gt;=1),SUM(OFFSET($E$8,LARGE($V$9:V138,1)+1,0,LARGE($V$9:V139,1)-LARGE($V$9:V138,1)-1,1))+P139,IF(A139="８％対象計",SUMIFS($E$9:E138,$N$9:N138,"")+P139-SUMIFS($E$9:E138,$A$9:A138,"非課税・不課税取引計")-SUMIFS($E$9:E138,$A$9:A138,"小計")-SUMIFS($E$9:E138,$A$9:A138,"８％消費税計")-SUMIFS($E$9:E138,$A$9:A138,"８％対象計")-SUMIFS($E$9:E138,$A$9:A138,"８％(軽減)消費税計")-SUMIFS($E$9:E138,$A$9:A138,"８％(軽減)対象計"),IF(A139="８％(軽減)消費税計",ROUND(SUMIFS($E$9:E138,$A$9:A138,"８％(軽減)対象計")/COUNTIF($A$9:A138,"８％(軽減)対象計")*0.08,0)+P139,IF(A139="８％消費税計",ROUND(SUMIFS($E$9:E138,$A$9:A138,"８％対象計")/COUNTIF($A$9:A138,"８％対象計")*0.08,0)+P139,IF(AND(A139="値引き",C139="",D139=""),0+P139,IF(C139="","",IF(D139="","",ROUND(C139*D139,0)+P139)))))))))),"")</f>
        <v/>
      </c>
      <c r="F139" s="235"/>
      <c r="G139" s="236" t="str">
        <f ca="1">IFERROR(IF($A139="非課税・不課税取引計",SUMIFS(G$9:G138,$N$9:$N138,"非・不")+$Q139,IF(A139="８％(軽減)対象計",SUMIFS($G$9:G138,$N$9:N138,"※")+Q139,IF(AND(A139="小計",COUNTIF($A$9:A138,"小計")&lt;1),SUM($G$9:G138)+Q139,IF(AND(A139="小計",COUNTIF($A$9:A138,"小計")&gt;=1),SUM(OFFSET($G$8,LARGE($V$9:V138,1)+1,0,LARGE($V$9:V139,1)-LARGE($V$9:V138,1)-1,1))+Q139,IF($A139="８％対象計",SUMIFS(G$9:G138,$N$9:$N138,"")+$Q139-SUMIFS(G$9:G138,$A$9:$A138,"非課税・不課税取引計")-SUMIFS(G$9:G138,$A$9:$A138,"小計")-SUMIFS(G$9:G138,$A$9:$A138,"８％消費税計")-SUMIFS(G$9:G138,$A$9:$A138,"８％対象計")-SUMIFS($G$9:G138,$A$9:A138,"８％(軽減)消費税計")-SUMIFS($G$9:G138,$A$9:A138,"８％(軽減)対象計"),IF(A139="８％(軽減)消費税計",ROUND(SUMIFS($G$9:G138,$A$9:A138,"８％(軽減)対象計")/COUNTIF($A$9:A138,"８％(軽減)対象計")*0.08,0)+Q139,IF($A139="８％消費税計",ROUND(SUMIFS(G$9:G138,$A$9:$A138,"８％対象計")/COUNTIF($A$9:$A138,"８％対象計")*0.08,0)+$Q139,IF(A139="値引き",T139,IF($C139="","",IF($D139="","",ROUND(F139*$D139,0)+$Q139)))))))))),"")</f>
        <v/>
      </c>
      <c r="H139" s="237" t="str">
        <f t="shared" si="8"/>
        <v/>
      </c>
      <c r="I139" s="235"/>
      <c r="J139" s="238" t="str">
        <f ca="1">IFERROR(IF($A139="非課税・不課税取引計",SUMIFS(J$9:J138,$N$9:$N138,"非・不")+$R139,IF(A139="８％(軽減)対象計",SUMIFS($J$9:J138,$N$9:N138,"※")+R139,IF(AND(A139="小計",COUNTIF($A$9:A138,"小計")&lt;1),SUM($J$9:J138)+R139,IF(AND(A139="小計",COUNTIF($A$9:A138,"小計")&gt;=1),SUM(OFFSET($J$8,LARGE($V$9:V138,1)+1,0,LARGE($V$9:V139,1)-LARGE($V$9:V138,1)-1,1))+R139,IF($A139="８％対象計",SUMIFS(J$9:J138,$N$9:$N138,"")+$R139-SUMIFS(J$9:J138,$A$9:$A138,"非課税・不課税取引計")-SUMIFS(J$9:J138,$A$9:$A138,"小計")-SUMIFS(J$9:J138,$A$9:$A138,"８％消費税計")-SUMIFS(J$9:J138,$A$9:$A138,"８％対象計")-SUMIFS($J$9:J138,$A$9:A138,"８％(軽減)消費税計")-SUMIFS($J$9:J138,$A$9:A138,"８％(軽減)対象計"),IF(A139="８％(軽減)消費税計",ROUND(SUMIFS($J$9:J138,$A$9:A138,"８％(軽減)対象計")/COUNTIF($A$9:A138,"８％(軽減)対象計")*0.08,0)+R139,IF($A139="８％消費税計",ROUND(SUMIFS(J$9:J138,$A$9:$A138,"８％対象計")/COUNTIF($A$9:$A138,"８％対象計")*0.08,0)+$R139,IF(A139="値引き",U139,IF($C139="","",IF($D139="","",ROUND(I139*$D139,0)+$R139)))))))))),"")</f>
        <v/>
      </c>
      <c r="K139" s="239" t="str">
        <f t="shared" si="9"/>
        <v/>
      </c>
      <c r="L139" s="240" t="str">
        <f t="shared" si="10"/>
        <v/>
      </c>
      <c r="M139" s="234" t="str">
        <f ca="1">IFERROR(IF($A139="非課税・不課税取引計",SUMIFS(M$9:M138,$N$9:$N138,"非・不")+$S139,IF(A139="８％(軽減)対象計",SUMIFS($M$9:M138,$N$9:N138,"※")+S139,IF(AND(A139="小計",COUNTIF($A$9:A138,"小計")&lt;1),SUM($M$9:M138)+S139,IF(AND(A139="小計",COUNTIF($A$9:A138,"小計")&gt;=1),SUM(OFFSET($M$8,LARGE($V$9:V138,1)+1,0,LARGE($V$9:V139,1)-LARGE($V$9:V138,1)-1,1))+S139,IF($A139="８％対象計",SUMIFS(M$9:M138,$N$9:$N138,"")+$S139-SUMIFS(M$9:M138,$A$9:$A138,"非課税・不課税取引計")-SUMIFS(M$9:M138,$A$9:$A138,"小計")-SUMIFS(M$9:M138,$A$9:$A138,"８％消費税計")-SUMIFS(M$9:M138,$A$9:$A138,"８％対象計")-SUMIFS($M$9:M138,$A$9:A138,"８％(軽減)消費税計")-SUMIFS($M$9:M138,$A$9:A138,"８％(軽減)対象計"),IF(A139="８％(軽減)消費税計",ROUND(SUMIFS($M$9:M138,$A$9:A138,"８％(軽減)対象計")/COUNTIF($A$9:A138,"８％(軽減)対象計")*0.08,0)+S139,IF($A139="８％消費税計",ROUND(SUMIFS(M$9:M138,$A$9:$A138,"８％対象計")/COUNTIF($A$9:$A138,"８％対象計")*0.08,0)+$S139,IF(A139="値引き",E139-G139-J139+S139,IF($C139="","",IF($D139="","",E139-G139-J139+$S139)))))))))),"")</f>
        <v/>
      </c>
      <c r="N139" s="241"/>
      <c r="O139" s="242"/>
      <c r="P139" s="308"/>
      <c r="Q139" s="249"/>
      <c r="R139" s="249"/>
      <c r="S139" s="250"/>
      <c r="T139" s="264"/>
      <c r="U139" s="265"/>
      <c r="V139" s="214" t="str">
        <f t="shared" ref="V139:V202" si="11">IF(A139="小計",ROW(A139)-6,"")</f>
        <v/>
      </c>
    </row>
    <row r="140" spans="1:22" ht="19.899999999999999" customHeight="1">
      <c r="A140" s="230"/>
      <c r="B140" s="231"/>
      <c r="C140" s="232"/>
      <c r="D140" s="233"/>
      <c r="E140" s="234" t="str">
        <f ca="1">IFERROR(IF(A140="非課税・不課税取引計",SUMIFS($E$9:E139,$N$9:N139,"非・不")+P140,IF(A140="８％(軽減)対象計",SUMIFS($E$9:E139,$N$9:N139,"※")+P140,IF(AND(A140="小計",COUNTIF($A$9:A139,"小計")&lt;1),SUM($E$9:E139)+P140,IF(AND(A140="小計",COUNTIF($A$9:A139,"小計")&gt;=1),SUM(OFFSET($E$8,LARGE($V$9:V139,1)+1,0,LARGE($V$9:V140,1)-LARGE($V$9:V139,1)-1,1))+P140,IF(A140="８％対象計",SUMIFS($E$9:E139,$N$9:N139,"")+P140-SUMIFS($E$9:E139,$A$9:A139,"非課税・不課税取引計")-SUMIFS($E$9:E139,$A$9:A139,"小計")-SUMIFS($E$9:E139,$A$9:A139,"８％消費税計")-SUMIFS($E$9:E139,$A$9:A139,"８％対象計")-SUMIFS($E$9:E139,$A$9:A139,"８％(軽減)消費税計")-SUMIFS($E$9:E139,$A$9:A139,"８％(軽減)対象計"),IF(A140="８％(軽減)消費税計",ROUND(SUMIFS($E$9:E139,$A$9:A139,"８％(軽減)対象計")/COUNTIF($A$9:A139,"８％(軽減)対象計")*0.08,0)+P140,IF(A140="８％消費税計",ROUND(SUMIFS($E$9:E139,$A$9:A139,"８％対象計")/COUNTIF($A$9:A139,"８％対象計")*0.08,0)+P140,IF(AND(A140="値引き",C140="",D140=""),0+P140,IF(C140="","",IF(D140="","",ROUND(C140*D140,0)+P140)))))))))),"")</f>
        <v/>
      </c>
      <c r="F140" s="235"/>
      <c r="G140" s="236" t="str">
        <f ca="1">IFERROR(IF($A140="非課税・不課税取引計",SUMIFS(G$9:G139,$N$9:$N139,"非・不")+$Q140,IF(A140="８％(軽減)対象計",SUMIFS($G$9:G139,$N$9:N139,"※")+Q140,IF(AND(A140="小計",COUNTIF($A$9:A139,"小計")&lt;1),SUM($G$9:G139)+Q140,IF(AND(A140="小計",COUNTIF($A$9:A139,"小計")&gt;=1),SUM(OFFSET($G$8,LARGE($V$9:V139,1)+1,0,LARGE($V$9:V140,1)-LARGE($V$9:V139,1)-1,1))+Q140,IF($A140="８％対象計",SUMIFS(G$9:G139,$N$9:$N139,"")+$Q140-SUMIFS(G$9:G139,$A$9:$A139,"非課税・不課税取引計")-SUMIFS(G$9:G139,$A$9:$A139,"小計")-SUMIFS(G$9:G139,$A$9:$A139,"８％消費税計")-SUMIFS(G$9:G139,$A$9:$A139,"８％対象計")-SUMIFS($G$9:G139,$A$9:A139,"８％(軽減)消費税計")-SUMIFS($G$9:G139,$A$9:A139,"８％(軽減)対象計"),IF(A140="８％(軽減)消費税計",ROUND(SUMIFS($G$9:G139,$A$9:A139,"８％(軽減)対象計")/COUNTIF($A$9:A139,"８％(軽減)対象計")*0.08,0)+Q140,IF($A140="８％消費税計",ROUND(SUMIFS(G$9:G139,$A$9:$A139,"８％対象計")/COUNTIF($A$9:$A139,"８％対象計")*0.08,0)+$Q140,IF(A140="値引き",T140,IF($C140="","",IF($D140="","",ROUND(F140*$D140,0)+$Q140)))))))))),"")</f>
        <v/>
      </c>
      <c r="H140" s="237" t="str">
        <f t="shared" si="8"/>
        <v/>
      </c>
      <c r="I140" s="235"/>
      <c r="J140" s="238" t="str">
        <f ca="1">IFERROR(IF($A140="非課税・不課税取引計",SUMIFS(J$9:J139,$N$9:$N139,"非・不")+$R140,IF(A140="８％(軽減)対象計",SUMIFS($J$9:J139,$N$9:N139,"※")+R140,IF(AND(A140="小計",COUNTIF($A$9:A139,"小計")&lt;1),SUM($J$9:J139)+R140,IF(AND(A140="小計",COUNTIF($A$9:A139,"小計")&gt;=1),SUM(OFFSET($J$8,LARGE($V$9:V139,1)+1,0,LARGE($V$9:V140,1)-LARGE($V$9:V139,1)-1,1))+R140,IF($A140="８％対象計",SUMIFS(J$9:J139,$N$9:$N139,"")+$R140-SUMIFS(J$9:J139,$A$9:$A139,"非課税・不課税取引計")-SUMIFS(J$9:J139,$A$9:$A139,"小計")-SUMIFS(J$9:J139,$A$9:$A139,"８％消費税計")-SUMIFS(J$9:J139,$A$9:$A139,"８％対象計")-SUMIFS($J$9:J139,$A$9:A139,"８％(軽減)消費税計")-SUMIFS($J$9:J139,$A$9:A139,"８％(軽減)対象計"),IF(A140="８％(軽減)消費税計",ROUND(SUMIFS($J$9:J139,$A$9:A139,"８％(軽減)対象計")/COUNTIF($A$9:A139,"８％(軽減)対象計")*0.08,0)+R140,IF($A140="８％消費税計",ROUND(SUMIFS(J$9:J139,$A$9:$A139,"８％対象計")/COUNTIF($A$9:$A139,"８％対象計")*0.08,0)+$R140,IF(A140="値引き",U140,IF($C140="","",IF($D140="","",ROUND(I140*$D140,0)+$R140)))))))))),"")</f>
        <v/>
      </c>
      <c r="K140" s="239" t="str">
        <f t="shared" si="9"/>
        <v/>
      </c>
      <c r="L140" s="240" t="str">
        <f t="shared" si="10"/>
        <v/>
      </c>
      <c r="M140" s="234" t="str">
        <f ca="1">IFERROR(IF($A140="非課税・不課税取引計",SUMIFS(M$9:M139,$N$9:$N139,"非・不")+$S140,IF(A140="８％(軽減)対象計",SUMIFS($M$9:M139,$N$9:N139,"※")+S140,IF(AND(A140="小計",COUNTIF($A$9:A139,"小計")&lt;1),SUM($M$9:M139)+S140,IF(AND(A140="小計",COUNTIF($A$9:A139,"小計")&gt;=1),SUM(OFFSET($M$8,LARGE($V$9:V139,1)+1,0,LARGE($V$9:V140,1)-LARGE($V$9:V139,1)-1,1))+S140,IF($A140="８％対象計",SUMIFS(M$9:M139,$N$9:$N139,"")+$S140-SUMIFS(M$9:M139,$A$9:$A139,"非課税・不課税取引計")-SUMIFS(M$9:M139,$A$9:$A139,"小計")-SUMIFS(M$9:M139,$A$9:$A139,"８％消費税計")-SUMIFS(M$9:M139,$A$9:$A139,"８％対象計")-SUMIFS($M$9:M139,$A$9:A139,"８％(軽減)消費税計")-SUMIFS($M$9:M139,$A$9:A139,"８％(軽減)対象計"),IF(A140="８％(軽減)消費税計",ROUND(SUMIFS($M$9:M139,$A$9:A139,"８％(軽減)対象計")/COUNTIF($A$9:A139,"８％(軽減)対象計")*0.08,0)+S140,IF($A140="８％消費税計",ROUND(SUMIFS(M$9:M139,$A$9:$A139,"８％対象計")/COUNTIF($A$9:$A139,"８％対象計")*0.08,0)+$S140,IF(A140="値引き",E140-G140-J140+S140,IF($C140="","",IF($D140="","",E140-G140-J140+$S140)))))))))),"")</f>
        <v/>
      </c>
      <c r="N140" s="241"/>
      <c r="O140" s="242"/>
      <c r="P140" s="308"/>
      <c r="Q140" s="249"/>
      <c r="R140" s="249"/>
      <c r="S140" s="250"/>
      <c r="T140" s="264"/>
      <c r="U140" s="265"/>
      <c r="V140" s="214" t="str">
        <f t="shared" si="11"/>
        <v/>
      </c>
    </row>
    <row r="141" spans="1:22" ht="19.899999999999999" customHeight="1">
      <c r="A141" s="230"/>
      <c r="B141" s="231"/>
      <c r="C141" s="232"/>
      <c r="D141" s="233"/>
      <c r="E141" s="234" t="str">
        <f ca="1">IFERROR(IF(A141="非課税・不課税取引計",SUMIFS($E$9:E140,$N$9:N140,"非・不")+P141,IF(A141="８％(軽減)対象計",SUMIFS($E$9:E140,$N$9:N140,"※")+P141,IF(AND(A141="小計",COUNTIF($A$9:A140,"小計")&lt;1),SUM($E$9:E140)+P141,IF(AND(A141="小計",COUNTIF($A$9:A140,"小計")&gt;=1),SUM(OFFSET($E$8,LARGE($V$9:V140,1)+1,0,LARGE($V$9:V141,1)-LARGE($V$9:V140,1)-1,1))+P141,IF(A141="８％対象計",SUMIFS($E$9:E140,$N$9:N140,"")+P141-SUMIFS($E$9:E140,$A$9:A140,"非課税・不課税取引計")-SUMIFS($E$9:E140,$A$9:A140,"小計")-SUMIFS($E$9:E140,$A$9:A140,"８％消費税計")-SUMIFS($E$9:E140,$A$9:A140,"８％対象計")-SUMIFS($E$9:E140,$A$9:A140,"８％(軽減)消費税計")-SUMIFS($E$9:E140,$A$9:A140,"８％(軽減)対象計"),IF(A141="８％(軽減)消費税計",ROUND(SUMIFS($E$9:E140,$A$9:A140,"８％(軽減)対象計")/COUNTIF($A$9:A140,"８％(軽減)対象計")*0.08,0)+P141,IF(A141="８％消費税計",ROUND(SUMIFS($E$9:E140,$A$9:A140,"８％対象計")/COUNTIF($A$9:A140,"８％対象計")*0.08,0)+P141,IF(AND(A141="値引き",C141="",D141=""),0+P141,IF(C141="","",IF(D141="","",ROUND(C141*D141,0)+P141)))))))))),"")</f>
        <v/>
      </c>
      <c r="F141" s="235"/>
      <c r="G141" s="236" t="str">
        <f ca="1">IFERROR(IF($A141="非課税・不課税取引計",SUMIFS(G$9:G140,$N$9:$N140,"非・不")+$Q141,IF(A141="８％(軽減)対象計",SUMIFS($G$9:G140,$N$9:N140,"※")+Q141,IF(AND(A141="小計",COUNTIF($A$9:A140,"小計")&lt;1),SUM($G$9:G140)+Q141,IF(AND(A141="小計",COUNTIF($A$9:A140,"小計")&gt;=1),SUM(OFFSET($G$8,LARGE($V$9:V140,1)+1,0,LARGE($V$9:V141,1)-LARGE($V$9:V140,1)-1,1))+Q141,IF($A141="８％対象計",SUMIFS(G$9:G140,$N$9:$N140,"")+$Q141-SUMIFS(G$9:G140,$A$9:$A140,"非課税・不課税取引計")-SUMIFS(G$9:G140,$A$9:$A140,"小計")-SUMIFS(G$9:G140,$A$9:$A140,"８％消費税計")-SUMIFS(G$9:G140,$A$9:$A140,"８％対象計")-SUMIFS($G$9:G140,$A$9:A140,"８％(軽減)消費税計")-SUMIFS($G$9:G140,$A$9:A140,"８％(軽減)対象計"),IF(A141="８％(軽減)消費税計",ROUND(SUMIFS($G$9:G140,$A$9:A140,"８％(軽減)対象計")/COUNTIF($A$9:A140,"８％(軽減)対象計")*0.08,0)+Q141,IF($A141="８％消費税計",ROUND(SUMIFS(G$9:G140,$A$9:$A140,"８％対象計")/COUNTIF($A$9:$A140,"８％対象計")*0.08,0)+$Q141,IF(A141="値引き",T141,IF($C141="","",IF($D141="","",ROUND(F141*$D141,0)+$Q141)))))))))),"")</f>
        <v/>
      </c>
      <c r="H141" s="237" t="str">
        <f t="shared" si="8"/>
        <v/>
      </c>
      <c r="I141" s="235"/>
      <c r="J141" s="238" t="str">
        <f ca="1">IFERROR(IF($A141="非課税・不課税取引計",SUMIFS(J$9:J140,$N$9:$N140,"非・不")+$R141,IF(A141="８％(軽減)対象計",SUMIFS($J$9:J140,$N$9:N140,"※")+R141,IF(AND(A141="小計",COUNTIF($A$9:A140,"小計")&lt;1),SUM($J$9:J140)+R141,IF(AND(A141="小計",COUNTIF($A$9:A140,"小計")&gt;=1),SUM(OFFSET($J$8,LARGE($V$9:V140,1)+1,0,LARGE($V$9:V141,1)-LARGE($V$9:V140,1)-1,1))+R141,IF($A141="８％対象計",SUMIFS(J$9:J140,$N$9:$N140,"")+$R141-SUMIFS(J$9:J140,$A$9:$A140,"非課税・不課税取引計")-SUMIFS(J$9:J140,$A$9:$A140,"小計")-SUMIFS(J$9:J140,$A$9:$A140,"８％消費税計")-SUMIFS(J$9:J140,$A$9:$A140,"８％対象計")-SUMIFS($J$9:J140,$A$9:A140,"８％(軽減)消費税計")-SUMIFS($J$9:J140,$A$9:A140,"８％(軽減)対象計"),IF(A141="８％(軽減)消費税計",ROUND(SUMIFS($J$9:J140,$A$9:A140,"８％(軽減)対象計")/COUNTIF($A$9:A140,"８％(軽減)対象計")*0.08,0)+R141,IF($A141="８％消費税計",ROUND(SUMIFS(J$9:J140,$A$9:$A140,"８％対象計")/COUNTIF($A$9:$A140,"８％対象計")*0.08,0)+$R141,IF(A141="値引き",U141,IF($C141="","",IF($D141="","",ROUND(I141*$D141,0)+$R141)))))))))),"")</f>
        <v/>
      </c>
      <c r="K141" s="239" t="str">
        <f t="shared" si="9"/>
        <v/>
      </c>
      <c r="L141" s="240" t="str">
        <f t="shared" si="10"/>
        <v/>
      </c>
      <c r="M141" s="234" t="str">
        <f ca="1">IFERROR(IF($A141="非課税・不課税取引計",SUMIFS(M$9:M140,$N$9:$N140,"非・不")+$S141,IF(A141="８％(軽減)対象計",SUMIFS($M$9:M140,$N$9:N140,"※")+S141,IF(AND(A141="小計",COUNTIF($A$9:A140,"小計")&lt;1),SUM($M$9:M140)+S141,IF(AND(A141="小計",COUNTIF($A$9:A140,"小計")&gt;=1),SUM(OFFSET($M$8,LARGE($V$9:V140,1)+1,0,LARGE($V$9:V141,1)-LARGE($V$9:V140,1)-1,1))+S141,IF($A141="８％対象計",SUMIFS(M$9:M140,$N$9:$N140,"")+$S141-SUMIFS(M$9:M140,$A$9:$A140,"非課税・不課税取引計")-SUMIFS(M$9:M140,$A$9:$A140,"小計")-SUMIFS(M$9:M140,$A$9:$A140,"８％消費税計")-SUMIFS(M$9:M140,$A$9:$A140,"８％対象計")-SUMIFS($M$9:M140,$A$9:A140,"８％(軽減)消費税計")-SUMIFS($M$9:M140,$A$9:A140,"８％(軽減)対象計"),IF(A141="８％(軽減)消費税計",ROUND(SUMIFS($M$9:M140,$A$9:A140,"８％(軽減)対象計")/COUNTIF($A$9:A140,"８％(軽減)対象計")*0.08,0)+S141,IF($A141="８％消費税計",ROUND(SUMIFS(M$9:M140,$A$9:$A140,"８％対象計")/COUNTIF($A$9:$A140,"８％対象計")*0.08,0)+$S141,IF(A141="値引き",E141-G141-J141+S141,IF($C141="","",IF($D141="","",E141-G141-J141+$S141)))))))))),"")</f>
        <v/>
      </c>
      <c r="N141" s="241"/>
      <c r="O141" s="242"/>
      <c r="P141" s="308"/>
      <c r="Q141" s="249"/>
      <c r="R141" s="249"/>
      <c r="S141" s="250"/>
      <c r="T141" s="264"/>
      <c r="U141" s="265"/>
      <c r="V141" s="214" t="str">
        <f t="shared" si="11"/>
        <v/>
      </c>
    </row>
    <row r="142" spans="1:22" ht="19.899999999999999" customHeight="1">
      <c r="A142" s="230"/>
      <c r="B142" s="231"/>
      <c r="C142" s="232"/>
      <c r="D142" s="233"/>
      <c r="E142" s="234" t="str">
        <f ca="1">IFERROR(IF(A142="非課税・不課税取引計",SUMIFS($E$9:E141,$N$9:N141,"非・不")+P142,IF(A142="８％(軽減)対象計",SUMIFS($E$9:E141,$N$9:N141,"※")+P142,IF(AND(A142="小計",COUNTIF($A$9:A141,"小計")&lt;1),SUM($E$9:E141)+P142,IF(AND(A142="小計",COUNTIF($A$9:A141,"小計")&gt;=1),SUM(OFFSET($E$8,LARGE($V$9:V141,1)+1,0,LARGE($V$9:V142,1)-LARGE($V$9:V141,1)-1,1))+P142,IF(A142="８％対象計",SUMIFS($E$9:E141,$N$9:N141,"")+P142-SUMIFS($E$9:E141,$A$9:A141,"非課税・不課税取引計")-SUMIFS($E$9:E141,$A$9:A141,"小計")-SUMIFS($E$9:E141,$A$9:A141,"８％消費税計")-SUMIFS($E$9:E141,$A$9:A141,"８％対象計")-SUMIFS($E$9:E141,$A$9:A141,"８％(軽減)消費税計")-SUMIFS($E$9:E141,$A$9:A141,"８％(軽減)対象計"),IF(A142="８％(軽減)消費税計",ROUND(SUMIFS($E$9:E141,$A$9:A141,"８％(軽減)対象計")/COUNTIF($A$9:A141,"８％(軽減)対象計")*0.08,0)+P142,IF(A142="８％消費税計",ROUND(SUMIFS($E$9:E141,$A$9:A141,"８％対象計")/COUNTIF($A$9:A141,"８％対象計")*0.08,0)+P142,IF(AND(A142="値引き",C142="",D142=""),0+P142,IF(C142="","",IF(D142="","",ROUND(C142*D142,0)+P142)))))))))),"")</f>
        <v/>
      </c>
      <c r="F142" s="235"/>
      <c r="G142" s="236" t="str">
        <f ca="1">IFERROR(IF($A142="非課税・不課税取引計",SUMIFS(G$9:G141,$N$9:$N141,"非・不")+$Q142,IF(A142="８％(軽減)対象計",SUMIFS($G$9:G141,$N$9:N141,"※")+Q142,IF(AND(A142="小計",COUNTIF($A$9:A141,"小計")&lt;1),SUM($G$9:G141)+Q142,IF(AND(A142="小計",COUNTIF($A$9:A141,"小計")&gt;=1),SUM(OFFSET($G$8,LARGE($V$9:V141,1)+1,0,LARGE($V$9:V142,1)-LARGE($V$9:V141,1)-1,1))+Q142,IF($A142="８％対象計",SUMIFS(G$9:G141,$N$9:$N141,"")+$Q142-SUMIFS(G$9:G141,$A$9:$A141,"非課税・不課税取引計")-SUMIFS(G$9:G141,$A$9:$A141,"小計")-SUMIFS(G$9:G141,$A$9:$A141,"８％消費税計")-SUMIFS(G$9:G141,$A$9:$A141,"８％対象計")-SUMIFS($G$9:G141,$A$9:A141,"８％(軽減)消費税計")-SUMIFS($G$9:G141,$A$9:A141,"８％(軽減)対象計"),IF(A142="８％(軽減)消費税計",ROUND(SUMIFS($G$9:G141,$A$9:A141,"８％(軽減)対象計")/COUNTIF($A$9:A141,"８％(軽減)対象計")*0.08,0)+Q142,IF($A142="８％消費税計",ROUND(SUMIFS(G$9:G141,$A$9:$A141,"８％対象計")/COUNTIF($A$9:$A141,"８％対象計")*0.08,0)+$Q142,IF(A142="値引き",T142,IF($C142="","",IF($D142="","",ROUND(F142*$D142,0)+$Q142)))))))))),"")</f>
        <v/>
      </c>
      <c r="H142" s="237" t="str">
        <f t="shared" si="8"/>
        <v/>
      </c>
      <c r="I142" s="235"/>
      <c r="J142" s="238" t="str">
        <f ca="1">IFERROR(IF($A142="非課税・不課税取引計",SUMIFS(J$9:J141,$N$9:$N141,"非・不")+$R142,IF(A142="８％(軽減)対象計",SUMIFS($J$9:J141,$N$9:N141,"※")+R142,IF(AND(A142="小計",COUNTIF($A$9:A141,"小計")&lt;1),SUM($J$9:J141)+R142,IF(AND(A142="小計",COUNTIF($A$9:A141,"小計")&gt;=1),SUM(OFFSET($J$8,LARGE($V$9:V141,1)+1,0,LARGE($V$9:V142,1)-LARGE($V$9:V141,1)-1,1))+R142,IF($A142="８％対象計",SUMIFS(J$9:J141,$N$9:$N141,"")+$R142-SUMIFS(J$9:J141,$A$9:$A141,"非課税・不課税取引計")-SUMIFS(J$9:J141,$A$9:$A141,"小計")-SUMIFS(J$9:J141,$A$9:$A141,"８％消費税計")-SUMIFS(J$9:J141,$A$9:$A141,"８％対象計")-SUMIFS($J$9:J141,$A$9:A141,"８％(軽減)消費税計")-SUMIFS($J$9:J141,$A$9:A141,"８％(軽減)対象計"),IF(A142="８％(軽減)消費税計",ROUND(SUMIFS($J$9:J141,$A$9:A141,"８％(軽減)対象計")/COUNTIF($A$9:A141,"８％(軽減)対象計")*0.08,0)+R142,IF($A142="８％消費税計",ROUND(SUMIFS(J$9:J141,$A$9:$A141,"８％対象計")/COUNTIF($A$9:$A141,"８％対象計")*0.08,0)+$R142,IF(A142="値引き",U142,IF($C142="","",IF($D142="","",ROUND(I142*$D142,0)+$R142)))))))))),"")</f>
        <v/>
      </c>
      <c r="K142" s="239" t="str">
        <f t="shared" si="9"/>
        <v/>
      </c>
      <c r="L142" s="240" t="str">
        <f t="shared" si="10"/>
        <v/>
      </c>
      <c r="M142" s="234" t="str">
        <f ca="1">IFERROR(IF($A142="非課税・不課税取引計",SUMIFS(M$9:M141,$N$9:$N141,"非・不")+$S142,IF(A142="８％(軽減)対象計",SUMIFS($M$9:M141,$N$9:N141,"※")+S142,IF(AND(A142="小計",COUNTIF($A$9:A141,"小計")&lt;1),SUM($M$9:M141)+S142,IF(AND(A142="小計",COUNTIF($A$9:A141,"小計")&gt;=1),SUM(OFFSET($M$8,LARGE($V$9:V141,1)+1,0,LARGE($V$9:V142,1)-LARGE($V$9:V141,1)-1,1))+S142,IF($A142="８％対象計",SUMIFS(M$9:M141,$N$9:$N141,"")+$S142-SUMIFS(M$9:M141,$A$9:$A141,"非課税・不課税取引計")-SUMIFS(M$9:M141,$A$9:$A141,"小計")-SUMIFS(M$9:M141,$A$9:$A141,"８％消費税計")-SUMIFS(M$9:M141,$A$9:$A141,"８％対象計")-SUMIFS($M$9:M141,$A$9:A141,"８％(軽減)消費税計")-SUMIFS($M$9:M141,$A$9:A141,"８％(軽減)対象計"),IF(A142="８％(軽減)消費税計",ROUND(SUMIFS($M$9:M141,$A$9:A141,"８％(軽減)対象計")/COUNTIF($A$9:A141,"８％(軽減)対象計")*0.08,0)+S142,IF($A142="８％消費税計",ROUND(SUMIFS(M$9:M141,$A$9:$A141,"８％対象計")/COUNTIF($A$9:$A141,"８％対象計")*0.08,0)+$S142,IF(A142="値引き",E142-G142-J142+S142,IF($C142="","",IF($D142="","",E142-G142-J142+$S142)))))))))),"")</f>
        <v/>
      </c>
      <c r="N142" s="241"/>
      <c r="O142" s="242"/>
      <c r="P142" s="308"/>
      <c r="Q142" s="249"/>
      <c r="R142" s="249"/>
      <c r="S142" s="250"/>
      <c r="T142" s="264"/>
      <c r="U142" s="265"/>
      <c r="V142" s="214" t="str">
        <f t="shared" si="11"/>
        <v/>
      </c>
    </row>
    <row r="143" spans="1:22" ht="19.899999999999999" customHeight="1">
      <c r="A143" s="230"/>
      <c r="B143" s="231"/>
      <c r="C143" s="232"/>
      <c r="D143" s="233"/>
      <c r="E143" s="234" t="str">
        <f ca="1">IFERROR(IF(A143="非課税・不課税取引計",SUMIFS($E$9:E142,$N$9:N142,"非・不")+P143,IF(A143="８％(軽減)対象計",SUMIFS($E$9:E142,$N$9:N142,"※")+P143,IF(AND(A143="小計",COUNTIF($A$9:A142,"小計")&lt;1),SUM($E$9:E142)+P143,IF(AND(A143="小計",COUNTIF($A$9:A142,"小計")&gt;=1),SUM(OFFSET($E$8,LARGE($V$9:V142,1)+1,0,LARGE($V$9:V143,1)-LARGE($V$9:V142,1)-1,1))+P143,IF(A143="８％対象計",SUMIFS($E$9:E142,$N$9:N142,"")+P143-SUMIFS($E$9:E142,$A$9:A142,"非課税・不課税取引計")-SUMIFS($E$9:E142,$A$9:A142,"小計")-SUMIFS($E$9:E142,$A$9:A142,"８％消費税計")-SUMIFS($E$9:E142,$A$9:A142,"８％対象計")-SUMIFS($E$9:E142,$A$9:A142,"８％(軽減)消費税計")-SUMIFS($E$9:E142,$A$9:A142,"８％(軽減)対象計"),IF(A143="８％(軽減)消費税計",ROUND(SUMIFS($E$9:E142,$A$9:A142,"８％(軽減)対象計")/COUNTIF($A$9:A142,"８％(軽減)対象計")*0.08,0)+P143,IF(A143="８％消費税計",ROUND(SUMIFS($E$9:E142,$A$9:A142,"８％対象計")/COUNTIF($A$9:A142,"８％対象計")*0.08,0)+P143,IF(AND(A143="値引き",C143="",D143=""),0+P143,IF(C143="","",IF(D143="","",ROUND(C143*D143,0)+P143)))))))))),"")</f>
        <v/>
      </c>
      <c r="F143" s="235"/>
      <c r="G143" s="236" t="str">
        <f ca="1">IFERROR(IF($A143="非課税・不課税取引計",SUMIFS(G$9:G142,$N$9:$N142,"非・不")+$Q143,IF(A143="８％(軽減)対象計",SUMIFS($G$9:G142,$N$9:N142,"※")+Q143,IF(AND(A143="小計",COUNTIF($A$9:A142,"小計")&lt;1),SUM($G$9:G142)+Q143,IF(AND(A143="小計",COUNTIF($A$9:A142,"小計")&gt;=1),SUM(OFFSET($G$8,LARGE($V$9:V142,1)+1,0,LARGE($V$9:V143,1)-LARGE($V$9:V142,1)-1,1))+Q143,IF($A143="８％対象計",SUMIFS(G$9:G142,$N$9:$N142,"")+$Q143-SUMIFS(G$9:G142,$A$9:$A142,"非課税・不課税取引計")-SUMIFS(G$9:G142,$A$9:$A142,"小計")-SUMIFS(G$9:G142,$A$9:$A142,"８％消費税計")-SUMIFS(G$9:G142,$A$9:$A142,"８％対象計")-SUMIFS($G$9:G142,$A$9:A142,"８％(軽減)消費税計")-SUMIFS($G$9:G142,$A$9:A142,"８％(軽減)対象計"),IF(A143="８％(軽減)消費税計",ROUND(SUMIFS($G$9:G142,$A$9:A142,"８％(軽減)対象計")/COUNTIF($A$9:A142,"８％(軽減)対象計")*0.08,0)+Q143,IF($A143="８％消費税計",ROUND(SUMIFS(G$9:G142,$A$9:$A142,"８％対象計")/COUNTIF($A$9:$A142,"８％対象計")*0.08,0)+$Q143,IF(A143="値引き",T143,IF($C143="","",IF($D143="","",ROUND(F143*$D143,0)+$Q143)))))))))),"")</f>
        <v/>
      </c>
      <c r="H143" s="237" t="str">
        <f t="shared" si="8"/>
        <v/>
      </c>
      <c r="I143" s="235"/>
      <c r="J143" s="238" t="str">
        <f ca="1">IFERROR(IF($A143="非課税・不課税取引計",SUMIFS(J$9:J142,$N$9:$N142,"非・不")+$R143,IF(A143="８％(軽減)対象計",SUMIFS($J$9:J142,$N$9:N142,"※")+R143,IF(AND(A143="小計",COUNTIF($A$9:A142,"小計")&lt;1),SUM($J$9:J142)+R143,IF(AND(A143="小計",COUNTIF($A$9:A142,"小計")&gt;=1),SUM(OFFSET($J$8,LARGE($V$9:V142,1)+1,0,LARGE($V$9:V143,1)-LARGE($V$9:V142,1)-1,1))+R143,IF($A143="８％対象計",SUMIFS(J$9:J142,$N$9:$N142,"")+$R143-SUMIFS(J$9:J142,$A$9:$A142,"非課税・不課税取引計")-SUMIFS(J$9:J142,$A$9:$A142,"小計")-SUMIFS(J$9:J142,$A$9:$A142,"８％消費税計")-SUMIFS(J$9:J142,$A$9:$A142,"８％対象計")-SUMIFS($J$9:J142,$A$9:A142,"８％(軽減)消費税計")-SUMIFS($J$9:J142,$A$9:A142,"８％(軽減)対象計"),IF(A143="８％(軽減)消費税計",ROUND(SUMIFS($J$9:J142,$A$9:A142,"８％(軽減)対象計")/COUNTIF($A$9:A142,"８％(軽減)対象計")*0.08,0)+R143,IF($A143="８％消費税計",ROUND(SUMIFS(J$9:J142,$A$9:$A142,"８％対象計")/COUNTIF($A$9:$A142,"８％対象計")*0.08,0)+$R143,IF(A143="値引き",U143,IF($C143="","",IF($D143="","",ROUND(I143*$D143,0)+$R143)))))))))),"")</f>
        <v/>
      </c>
      <c r="K143" s="239" t="str">
        <f t="shared" si="9"/>
        <v/>
      </c>
      <c r="L143" s="240" t="str">
        <f t="shared" si="10"/>
        <v/>
      </c>
      <c r="M143" s="234" t="str">
        <f ca="1">IFERROR(IF($A143="非課税・不課税取引計",SUMIFS(M$9:M142,$N$9:$N142,"非・不")+$S143,IF(A143="８％(軽減)対象計",SUMIFS($M$9:M142,$N$9:N142,"※")+S143,IF(AND(A143="小計",COUNTIF($A$9:A142,"小計")&lt;1),SUM($M$9:M142)+S143,IF(AND(A143="小計",COUNTIF($A$9:A142,"小計")&gt;=1),SUM(OFFSET($M$8,LARGE($V$9:V142,1)+1,0,LARGE($V$9:V143,1)-LARGE($V$9:V142,1)-1,1))+S143,IF($A143="８％対象計",SUMIFS(M$9:M142,$N$9:$N142,"")+$S143-SUMIFS(M$9:M142,$A$9:$A142,"非課税・不課税取引計")-SUMIFS(M$9:M142,$A$9:$A142,"小計")-SUMIFS(M$9:M142,$A$9:$A142,"８％消費税計")-SUMIFS(M$9:M142,$A$9:$A142,"８％対象計")-SUMIFS($M$9:M142,$A$9:A142,"８％(軽減)消費税計")-SUMIFS($M$9:M142,$A$9:A142,"８％(軽減)対象計"),IF(A143="８％(軽減)消費税計",ROUND(SUMIFS($M$9:M142,$A$9:A142,"８％(軽減)対象計")/COUNTIF($A$9:A142,"８％(軽減)対象計")*0.08,0)+S143,IF($A143="８％消費税計",ROUND(SUMIFS(M$9:M142,$A$9:$A142,"８％対象計")/COUNTIF($A$9:$A142,"８％対象計")*0.08,0)+$S143,IF(A143="値引き",E143-G143-J143+S143,IF($C143="","",IF($D143="","",E143-G143-J143+$S143)))))))))),"")</f>
        <v/>
      </c>
      <c r="N143" s="241"/>
      <c r="O143" s="242"/>
      <c r="P143" s="308"/>
      <c r="Q143" s="249"/>
      <c r="R143" s="249"/>
      <c r="S143" s="250"/>
      <c r="T143" s="264"/>
      <c r="U143" s="265"/>
      <c r="V143" s="214" t="str">
        <f t="shared" si="11"/>
        <v/>
      </c>
    </row>
    <row r="144" spans="1:22" ht="19.899999999999999" customHeight="1">
      <c r="A144" s="230"/>
      <c r="B144" s="231"/>
      <c r="C144" s="232"/>
      <c r="D144" s="233"/>
      <c r="E144" s="234" t="str">
        <f ca="1">IFERROR(IF(A144="非課税・不課税取引計",SUMIFS($E$9:E143,$N$9:N143,"非・不")+P144,IF(A144="８％(軽減)対象計",SUMIFS($E$9:E143,$N$9:N143,"※")+P144,IF(AND(A144="小計",COUNTIF($A$9:A143,"小計")&lt;1),SUM($E$9:E143)+P144,IF(AND(A144="小計",COUNTIF($A$9:A143,"小計")&gt;=1),SUM(OFFSET($E$8,LARGE($V$9:V143,1)+1,0,LARGE($V$9:V144,1)-LARGE($V$9:V143,1)-1,1))+P144,IF(A144="８％対象計",SUMIFS($E$9:E143,$N$9:N143,"")+P144-SUMIFS($E$9:E143,$A$9:A143,"非課税・不課税取引計")-SUMIFS($E$9:E143,$A$9:A143,"小計")-SUMIFS($E$9:E143,$A$9:A143,"８％消費税計")-SUMIFS($E$9:E143,$A$9:A143,"８％対象計")-SUMIFS($E$9:E143,$A$9:A143,"８％(軽減)消費税計")-SUMIFS($E$9:E143,$A$9:A143,"８％(軽減)対象計"),IF(A144="８％(軽減)消費税計",ROUND(SUMIFS($E$9:E143,$A$9:A143,"８％(軽減)対象計")/COUNTIF($A$9:A143,"８％(軽減)対象計")*0.08,0)+P144,IF(A144="８％消費税計",ROUND(SUMIFS($E$9:E143,$A$9:A143,"８％対象計")/COUNTIF($A$9:A143,"８％対象計")*0.08,0)+P144,IF(AND(A144="値引き",C144="",D144=""),0+P144,IF(C144="","",IF(D144="","",ROUND(C144*D144,0)+P144)))))))))),"")</f>
        <v/>
      </c>
      <c r="F144" s="235"/>
      <c r="G144" s="236" t="str">
        <f ca="1">IFERROR(IF($A144="非課税・不課税取引計",SUMIFS(G$9:G143,$N$9:$N143,"非・不")+$Q144,IF(A144="８％(軽減)対象計",SUMIFS($G$9:G143,$N$9:N143,"※")+Q144,IF(AND(A144="小計",COUNTIF($A$9:A143,"小計")&lt;1),SUM($G$9:G143)+Q144,IF(AND(A144="小計",COUNTIF($A$9:A143,"小計")&gt;=1),SUM(OFFSET($G$8,LARGE($V$9:V143,1)+1,0,LARGE($V$9:V144,1)-LARGE($V$9:V143,1)-1,1))+Q144,IF($A144="８％対象計",SUMIFS(G$9:G143,$N$9:$N143,"")+$Q144-SUMIFS(G$9:G143,$A$9:$A143,"非課税・不課税取引計")-SUMIFS(G$9:G143,$A$9:$A143,"小計")-SUMIFS(G$9:G143,$A$9:$A143,"８％消費税計")-SUMIFS(G$9:G143,$A$9:$A143,"８％対象計")-SUMIFS($G$9:G143,$A$9:A143,"８％(軽減)消費税計")-SUMIFS($G$9:G143,$A$9:A143,"８％(軽減)対象計"),IF(A144="８％(軽減)消費税計",ROUND(SUMIFS($G$9:G143,$A$9:A143,"８％(軽減)対象計")/COUNTIF($A$9:A143,"８％(軽減)対象計")*0.08,0)+Q144,IF($A144="８％消費税計",ROUND(SUMIFS(G$9:G143,$A$9:$A143,"８％対象計")/COUNTIF($A$9:$A143,"８％対象計")*0.08,0)+$Q144,IF(A144="値引き",T144,IF($C144="","",IF($D144="","",ROUND(F144*$D144,0)+$Q144)))))))))),"")</f>
        <v/>
      </c>
      <c r="H144" s="237" t="str">
        <f t="shared" si="8"/>
        <v/>
      </c>
      <c r="I144" s="235"/>
      <c r="J144" s="238" t="str">
        <f ca="1">IFERROR(IF($A144="非課税・不課税取引計",SUMIFS(J$9:J143,$N$9:$N143,"非・不")+$R144,IF(A144="８％(軽減)対象計",SUMIFS($J$9:J143,$N$9:N143,"※")+R144,IF(AND(A144="小計",COUNTIF($A$9:A143,"小計")&lt;1),SUM($J$9:J143)+R144,IF(AND(A144="小計",COUNTIF($A$9:A143,"小計")&gt;=1),SUM(OFFSET($J$8,LARGE($V$9:V143,1)+1,0,LARGE($V$9:V144,1)-LARGE($V$9:V143,1)-1,1))+R144,IF($A144="８％対象計",SUMIFS(J$9:J143,$N$9:$N143,"")+$R144-SUMIFS(J$9:J143,$A$9:$A143,"非課税・不課税取引計")-SUMIFS(J$9:J143,$A$9:$A143,"小計")-SUMIFS(J$9:J143,$A$9:$A143,"８％消費税計")-SUMIFS(J$9:J143,$A$9:$A143,"８％対象計")-SUMIFS($J$9:J143,$A$9:A143,"８％(軽減)消費税計")-SUMIFS($J$9:J143,$A$9:A143,"８％(軽減)対象計"),IF(A144="８％(軽減)消費税計",ROUND(SUMIFS($J$9:J143,$A$9:A143,"８％(軽減)対象計")/COUNTIF($A$9:A143,"８％(軽減)対象計")*0.08,0)+R144,IF($A144="８％消費税計",ROUND(SUMIFS(J$9:J143,$A$9:$A143,"８％対象計")/COUNTIF($A$9:$A143,"８％対象計")*0.08,0)+$R144,IF(A144="値引き",U144,IF($C144="","",IF($D144="","",ROUND(I144*$D144,0)+$R144)))))))))),"")</f>
        <v/>
      </c>
      <c r="K144" s="239" t="str">
        <f t="shared" si="9"/>
        <v/>
      </c>
      <c r="L144" s="240" t="str">
        <f t="shared" si="10"/>
        <v/>
      </c>
      <c r="M144" s="234" t="str">
        <f ca="1">IFERROR(IF($A144="非課税・不課税取引計",SUMIFS(M$9:M143,$N$9:$N143,"非・不")+$S144,IF(A144="８％(軽減)対象計",SUMIFS($M$9:M143,$N$9:N143,"※")+S144,IF(AND(A144="小計",COUNTIF($A$9:A143,"小計")&lt;1),SUM($M$9:M143)+S144,IF(AND(A144="小計",COUNTIF($A$9:A143,"小計")&gt;=1),SUM(OFFSET($M$8,LARGE($V$9:V143,1)+1,0,LARGE($V$9:V144,1)-LARGE($V$9:V143,1)-1,1))+S144,IF($A144="８％対象計",SUMIFS(M$9:M143,$N$9:$N143,"")+$S144-SUMIFS(M$9:M143,$A$9:$A143,"非課税・不課税取引計")-SUMIFS(M$9:M143,$A$9:$A143,"小計")-SUMIFS(M$9:M143,$A$9:$A143,"８％消費税計")-SUMIFS(M$9:M143,$A$9:$A143,"８％対象計")-SUMIFS($M$9:M143,$A$9:A143,"８％(軽減)消費税計")-SUMIFS($M$9:M143,$A$9:A143,"８％(軽減)対象計"),IF(A144="８％(軽減)消費税計",ROUND(SUMIFS($M$9:M143,$A$9:A143,"８％(軽減)対象計")/COUNTIF($A$9:A143,"８％(軽減)対象計")*0.08,0)+S144,IF($A144="８％消費税計",ROUND(SUMIFS(M$9:M143,$A$9:$A143,"８％対象計")/COUNTIF($A$9:$A143,"８％対象計")*0.08,0)+$S144,IF(A144="値引き",E144-G144-J144+S144,IF($C144="","",IF($D144="","",E144-G144-J144+$S144)))))))))),"")</f>
        <v/>
      </c>
      <c r="N144" s="241"/>
      <c r="O144" s="242"/>
      <c r="P144" s="308"/>
      <c r="Q144" s="249"/>
      <c r="R144" s="249"/>
      <c r="S144" s="250"/>
      <c r="T144" s="264"/>
      <c r="U144" s="265"/>
      <c r="V144" s="214" t="str">
        <f t="shared" si="11"/>
        <v/>
      </c>
    </row>
    <row r="145" spans="1:22" ht="19.899999999999999" customHeight="1">
      <c r="A145" s="230"/>
      <c r="B145" s="231"/>
      <c r="C145" s="232"/>
      <c r="D145" s="233"/>
      <c r="E145" s="234" t="str">
        <f ca="1">IFERROR(IF(A145="非課税・不課税取引計",SUMIFS($E$9:E144,$N$9:N144,"非・不")+P145,IF(A145="８％(軽減)対象計",SUMIFS($E$9:E144,$N$9:N144,"※")+P145,IF(AND(A145="小計",COUNTIF($A$9:A144,"小計")&lt;1),SUM($E$9:E144)+P145,IF(AND(A145="小計",COUNTIF($A$9:A144,"小計")&gt;=1),SUM(OFFSET($E$8,LARGE($V$9:V144,1)+1,0,LARGE($V$9:V145,1)-LARGE($V$9:V144,1)-1,1))+P145,IF(A145="８％対象計",SUMIFS($E$9:E144,$N$9:N144,"")+P145-SUMIFS($E$9:E144,$A$9:A144,"非課税・不課税取引計")-SUMIFS($E$9:E144,$A$9:A144,"小計")-SUMIFS($E$9:E144,$A$9:A144,"８％消費税計")-SUMIFS($E$9:E144,$A$9:A144,"８％対象計")-SUMIFS($E$9:E144,$A$9:A144,"８％(軽減)消費税計")-SUMIFS($E$9:E144,$A$9:A144,"８％(軽減)対象計"),IF(A145="８％(軽減)消費税計",ROUND(SUMIFS($E$9:E144,$A$9:A144,"８％(軽減)対象計")/COUNTIF($A$9:A144,"８％(軽減)対象計")*0.08,0)+P145,IF(A145="８％消費税計",ROUND(SUMIFS($E$9:E144,$A$9:A144,"８％対象計")/COUNTIF($A$9:A144,"８％対象計")*0.08,0)+P145,IF(AND(A145="値引き",C145="",D145=""),0+P145,IF(C145="","",IF(D145="","",ROUND(C145*D145,0)+P145)))))))))),"")</f>
        <v/>
      </c>
      <c r="F145" s="235"/>
      <c r="G145" s="236" t="str">
        <f ca="1">IFERROR(IF($A145="非課税・不課税取引計",SUMIFS(G$9:G144,$N$9:$N144,"非・不")+$Q145,IF(A145="８％(軽減)対象計",SUMIFS($G$9:G144,$N$9:N144,"※")+Q145,IF(AND(A145="小計",COUNTIF($A$9:A144,"小計")&lt;1),SUM($G$9:G144)+Q145,IF(AND(A145="小計",COUNTIF($A$9:A144,"小計")&gt;=1),SUM(OFFSET($G$8,LARGE($V$9:V144,1)+1,0,LARGE($V$9:V145,1)-LARGE($V$9:V144,1)-1,1))+Q145,IF($A145="８％対象計",SUMIFS(G$9:G144,$N$9:$N144,"")+$Q145-SUMIFS(G$9:G144,$A$9:$A144,"非課税・不課税取引計")-SUMIFS(G$9:G144,$A$9:$A144,"小計")-SUMIFS(G$9:G144,$A$9:$A144,"８％消費税計")-SUMIFS(G$9:G144,$A$9:$A144,"８％対象計")-SUMIFS($G$9:G144,$A$9:A144,"８％(軽減)消費税計")-SUMIFS($G$9:G144,$A$9:A144,"８％(軽減)対象計"),IF(A145="８％(軽減)消費税計",ROUND(SUMIFS($G$9:G144,$A$9:A144,"８％(軽減)対象計")/COUNTIF($A$9:A144,"８％(軽減)対象計")*0.08,0)+Q145,IF($A145="８％消費税計",ROUND(SUMIFS(G$9:G144,$A$9:$A144,"８％対象計")/COUNTIF($A$9:$A144,"８％対象計")*0.08,0)+$Q145,IF(A145="値引き",T145,IF($C145="","",IF($D145="","",ROUND(F145*$D145,0)+$Q145)))))))))),"")</f>
        <v/>
      </c>
      <c r="H145" s="237" t="str">
        <f t="shared" si="8"/>
        <v/>
      </c>
      <c r="I145" s="235"/>
      <c r="J145" s="238" t="str">
        <f ca="1">IFERROR(IF($A145="非課税・不課税取引計",SUMIFS(J$9:J144,$N$9:$N144,"非・不")+$R145,IF(A145="８％(軽減)対象計",SUMIFS($J$9:J144,$N$9:N144,"※")+R145,IF(AND(A145="小計",COUNTIF($A$9:A144,"小計")&lt;1),SUM($J$9:J144)+R145,IF(AND(A145="小計",COUNTIF($A$9:A144,"小計")&gt;=1),SUM(OFFSET($J$8,LARGE($V$9:V144,1)+1,0,LARGE($V$9:V145,1)-LARGE($V$9:V144,1)-1,1))+R145,IF($A145="８％対象計",SUMIFS(J$9:J144,$N$9:$N144,"")+$R145-SUMIFS(J$9:J144,$A$9:$A144,"非課税・不課税取引計")-SUMIFS(J$9:J144,$A$9:$A144,"小計")-SUMIFS(J$9:J144,$A$9:$A144,"８％消費税計")-SUMIFS(J$9:J144,$A$9:$A144,"８％対象計")-SUMIFS($J$9:J144,$A$9:A144,"８％(軽減)消費税計")-SUMIFS($J$9:J144,$A$9:A144,"８％(軽減)対象計"),IF(A145="８％(軽減)消費税計",ROUND(SUMIFS($J$9:J144,$A$9:A144,"８％(軽減)対象計")/COUNTIF($A$9:A144,"８％(軽減)対象計")*0.08,0)+R145,IF($A145="８％消費税計",ROUND(SUMIFS(J$9:J144,$A$9:$A144,"８％対象計")/COUNTIF($A$9:$A144,"８％対象計")*0.08,0)+$R145,IF(A145="値引き",U145,IF($C145="","",IF($D145="","",ROUND(I145*$D145,0)+$R145)))))))))),"")</f>
        <v/>
      </c>
      <c r="K145" s="239" t="str">
        <f t="shared" si="9"/>
        <v/>
      </c>
      <c r="L145" s="240" t="str">
        <f t="shared" si="10"/>
        <v/>
      </c>
      <c r="M145" s="234" t="str">
        <f ca="1">IFERROR(IF($A145="非課税・不課税取引計",SUMIFS(M$9:M144,$N$9:$N144,"非・不")+$S145,IF(A145="８％(軽減)対象計",SUMIFS($M$9:M144,$N$9:N144,"※")+S145,IF(AND(A145="小計",COUNTIF($A$9:A144,"小計")&lt;1),SUM($M$9:M144)+S145,IF(AND(A145="小計",COUNTIF($A$9:A144,"小計")&gt;=1),SUM(OFFSET($M$8,LARGE($V$9:V144,1)+1,0,LARGE($V$9:V145,1)-LARGE($V$9:V144,1)-1,1))+S145,IF($A145="８％対象計",SUMIFS(M$9:M144,$N$9:$N144,"")+$S145-SUMIFS(M$9:M144,$A$9:$A144,"非課税・不課税取引計")-SUMIFS(M$9:M144,$A$9:$A144,"小計")-SUMIFS(M$9:M144,$A$9:$A144,"８％消費税計")-SUMIFS(M$9:M144,$A$9:$A144,"８％対象計")-SUMIFS($M$9:M144,$A$9:A144,"８％(軽減)消費税計")-SUMIFS($M$9:M144,$A$9:A144,"８％(軽減)対象計"),IF(A145="８％(軽減)消費税計",ROUND(SUMIFS($M$9:M144,$A$9:A144,"８％(軽減)対象計")/COUNTIF($A$9:A144,"８％(軽減)対象計")*0.08,0)+S145,IF($A145="８％消費税計",ROUND(SUMIFS(M$9:M144,$A$9:$A144,"８％対象計")/COUNTIF($A$9:$A144,"８％対象計")*0.08,0)+$S145,IF(A145="値引き",E145-G145-J145+S145,IF($C145="","",IF($D145="","",E145-G145-J145+$S145)))))))))),"")</f>
        <v/>
      </c>
      <c r="N145" s="241"/>
      <c r="O145" s="242"/>
      <c r="P145" s="308"/>
      <c r="Q145" s="249"/>
      <c r="R145" s="249"/>
      <c r="S145" s="250"/>
      <c r="T145" s="264"/>
      <c r="U145" s="265"/>
      <c r="V145" s="214" t="str">
        <f t="shared" si="11"/>
        <v/>
      </c>
    </row>
    <row r="146" spans="1:22" ht="19.899999999999999" customHeight="1">
      <c r="A146" s="230"/>
      <c r="B146" s="231"/>
      <c r="C146" s="232"/>
      <c r="D146" s="233"/>
      <c r="E146" s="234" t="str">
        <f ca="1">IFERROR(IF(A146="非課税・不課税取引計",SUMIFS($E$9:E145,$N$9:N145,"非・不")+P146,IF(A146="８％(軽減)対象計",SUMIFS($E$9:E145,$N$9:N145,"※")+P146,IF(AND(A146="小計",COUNTIF($A$9:A145,"小計")&lt;1),SUM($E$9:E145)+P146,IF(AND(A146="小計",COUNTIF($A$9:A145,"小計")&gt;=1),SUM(OFFSET($E$8,LARGE($V$9:V145,1)+1,0,LARGE($V$9:V146,1)-LARGE($V$9:V145,1)-1,1))+P146,IF(A146="８％対象計",SUMIFS($E$9:E145,$N$9:N145,"")+P146-SUMIFS($E$9:E145,$A$9:A145,"非課税・不課税取引計")-SUMIFS($E$9:E145,$A$9:A145,"小計")-SUMIFS($E$9:E145,$A$9:A145,"８％消費税計")-SUMIFS($E$9:E145,$A$9:A145,"８％対象計")-SUMIFS($E$9:E145,$A$9:A145,"８％(軽減)消費税計")-SUMIFS($E$9:E145,$A$9:A145,"８％(軽減)対象計"),IF(A146="８％(軽減)消費税計",ROUND(SUMIFS($E$9:E145,$A$9:A145,"８％(軽減)対象計")/COUNTIF($A$9:A145,"８％(軽減)対象計")*0.08,0)+P146,IF(A146="８％消費税計",ROUND(SUMIFS($E$9:E145,$A$9:A145,"８％対象計")/COUNTIF($A$9:A145,"８％対象計")*0.08,0)+P146,IF(AND(A146="値引き",C146="",D146=""),0+P146,IF(C146="","",IF(D146="","",ROUND(C146*D146,0)+P146)))))))))),"")</f>
        <v/>
      </c>
      <c r="F146" s="235"/>
      <c r="G146" s="236" t="str">
        <f ca="1">IFERROR(IF($A146="非課税・不課税取引計",SUMIFS(G$9:G145,$N$9:$N145,"非・不")+$Q146,IF(A146="８％(軽減)対象計",SUMIFS($G$9:G145,$N$9:N145,"※")+Q146,IF(AND(A146="小計",COUNTIF($A$9:A145,"小計")&lt;1),SUM($G$9:G145)+Q146,IF(AND(A146="小計",COUNTIF($A$9:A145,"小計")&gt;=1),SUM(OFFSET($G$8,LARGE($V$9:V145,1)+1,0,LARGE($V$9:V146,1)-LARGE($V$9:V145,1)-1,1))+Q146,IF($A146="８％対象計",SUMIFS(G$9:G145,$N$9:$N145,"")+$Q146-SUMIFS(G$9:G145,$A$9:$A145,"非課税・不課税取引計")-SUMIFS(G$9:G145,$A$9:$A145,"小計")-SUMIFS(G$9:G145,$A$9:$A145,"８％消費税計")-SUMIFS(G$9:G145,$A$9:$A145,"８％対象計")-SUMIFS($G$9:G145,$A$9:A145,"８％(軽減)消費税計")-SUMIFS($G$9:G145,$A$9:A145,"８％(軽減)対象計"),IF(A146="８％(軽減)消費税計",ROUND(SUMIFS($G$9:G145,$A$9:A145,"８％(軽減)対象計")/COUNTIF($A$9:A145,"８％(軽減)対象計")*0.08,0)+Q146,IF($A146="８％消費税計",ROUND(SUMIFS(G$9:G145,$A$9:$A145,"８％対象計")/COUNTIF($A$9:$A145,"８％対象計")*0.08,0)+$Q146,IF(A146="値引き",T146,IF($C146="","",IF($D146="","",ROUND(F146*$D146,0)+$Q146)))))))))),"")</f>
        <v/>
      </c>
      <c r="H146" s="237" t="str">
        <f t="shared" si="8"/>
        <v/>
      </c>
      <c r="I146" s="235"/>
      <c r="J146" s="238" t="str">
        <f ca="1">IFERROR(IF($A146="非課税・不課税取引計",SUMIFS(J$9:J145,$N$9:$N145,"非・不")+$R146,IF(A146="８％(軽減)対象計",SUMIFS($J$9:J145,$N$9:N145,"※")+R146,IF(AND(A146="小計",COUNTIF($A$9:A145,"小計")&lt;1),SUM($J$9:J145)+R146,IF(AND(A146="小計",COUNTIF($A$9:A145,"小計")&gt;=1),SUM(OFFSET($J$8,LARGE($V$9:V145,1)+1,0,LARGE($V$9:V146,1)-LARGE($V$9:V145,1)-1,1))+R146,IF($A146="８％対象計",SUMIFS(J$9:J145,$N$9:$N145,"")+$R146-SUMIFS(J$9:J145,$A$9:$A145,"非課税・不課税取引計")-SUMIFS(J$9:J145,$A$9:$A145,"小計")-SUMIFS(J$9:J145,$A$9:$A145,"８％消費税計")-SUMIFS(J$9:J145,$A$9:$A145,"８％対象計")-SUMIFS($J$9:J145,$A$9:A145,"８％(軽減)消費税計")-SUMIFS($J$9:J145,$A$9:A145,"８％(軽減)対象計"),IF(A146="８％(軽減)消費税計",ROUND(SUMIFS($J$9:J145,$A$9:A145,"８％(軽減)対象計")/COUNTIF($A$9:A145,"８％(軽減)対象計")*0.08,0)+R146,IF($A146="８％消費税計",ROUND(SUMIFS(J$9:J145,$A$9:$A145,"８％対象計")/COUNTIF($A$9:$A145,"８％対象計")*0.08,0)+$R146,IF(A146="値引き",U146,IF($C146="","",IF($D146="","",ROUND(I146*$D146,0)+$R146)))))))))),"")</f>
        <v/>
      </c>
      <c r="K146" s="239" t="str">
        <f t="shared" si="9"/>
        <v/>
      </c>
      <c r="L146" s="240" t="str">
        <f t="shared" si="10"/>
        <v/>
      </c>
      <c r="M146" s="234" t="str">
        <f ca="1">IFERROR(IF($A146="非課税・不課税取引計",SUMIFS(M$9:M145,$N$9:$N145,"非・不")+$S146,IF(A146="８％(軽減)対象計",SUMIFS($M$9:M145,$N$9:N145,"※")+S146,IF(AND(A146="小計",COUNTIF($A$9:A145,"小計")&lt;1),SUM($M$9:M145)+S146,IF(AND(A146="小計",COUNTIF($A$9:A145,"小計")&gt;=1),SUM(OFFSET($M$8,LARGE($V$9:V145,1)+1,0,LARGE($V$9:V146,1)-LARGE($V$9:V145,1)-1,1))+S146,IF($A146="８％対象計",SUMIFS(M$9:M145,$N$9:$N145,"")+$S146-SUMIFS(M$9:M145,$A$9:$A145,"非課税・不課税取引計")-SUMIFS(M$9:M145,$A$9:$A145,"小計")-SUMIFS(M$9:M145,$A$9:$A145,"８％消費税計")-SUMIFS(M$9:M145,$A$9:$A145,"８％対象計")-SUMIFS($M$9:M145,$A$9:A145,"８％(軽減)消費税計")-SUMIFS($M$9:M145,$A$9:A145,"８％(軽減)対象計"),IF(A146="８％(軽減)消費税計",ROUND(SUMIFS($M$9:M145,$A$9:A145,"８％(軽減)対象計")/COUNTIF($A$9:A145,"８％(軽減)対象計")*0.08,0)+S146,IF($A146="８％消費税計",ROUND(SUMIFS(M$9:M145,$A$9:$A145,"８％対象計")/COUNTIF($A$9:$A145,"８％対象計")*0.08,0)+$S146,IF(A146="値引き",E146-G146-J146+S146,IF($C146="","",IF($D146="","",E146-G146-J146+$S146)))))))))),"")</f>
        <v/>
      </c>
      <c r="N146" s="241"/>
      <c r="O146" s="242"/>
      <c r="P146" s="308"/>
      <c r="Q146" s="249"/>
      <c r="R146" s="249"/>
      <c r="S146" s="250"/>
      <c r="T146" s="264"/>
      <c r="U146" s="265"/>
      <c r="V146" s="214" t="str">
        <f t="shared" si="11"/>
        <v/>
      </c>
    </row>
    <row r="147" spans="1:22" ht="19.899999999999999" customHeight="1">
      <c r="A147" s="230"/>
      <c r="B147" s="231"/>
      <c r="C147" s="232"/>
      <c r="D147" s="233"/>
      <c r="E147" s="234" t="str">
        <f ca="1">IFERROR(IF(A147="非課税・不課税取引計",SUMIFS($E$9:E146,$N$9:N146,"非・不")+P147,IF(A147="８％(軽減)対象計",SUMIFS($E$9:E146,$N$9:N146,"※")+P147,IF(AND(A147="小計",COUNTIF($A$9:A146,"小計")&lt;1),SUM($E$9:E146)+P147,IF(AND(A147="小計",COUNTIF($A$9:A146,"小計")&gt;=1),SUM(OFFSET($E$8,LARGE($V$9:V146,1)+1,0,LARGE($V$9:V147,1)-LARGE($V$9:V146,1)-1,1))+P147,IF(A147="８％対象計",SUMIFS($E$9:E146,$N$9:N146,"")+P147-SUMIFS($E$9:E146,$A$9:A146,"非課税・不課税取引計")-SUMIFS($E$9:E146,$A$9:A146,"小計")-SUMIFS($E$9:E146,$A$9:A146,"８％消費税計")-SUMIFS($E$9:E146,$A$9:A146,"８％対象計")-SUMIFS($E$9:E146,$A$9:A146,"８％(軽減)消費税計")-SUMIFS($E$9:E146,$A$9:A146,"８％(軽減)対象計"),IF(A147="８％(軽減)消費税計",ROUND(SUMIFS($E$9:E146,$A$9:A146,"８％(軽減)対象計")/COUNTIF($A$9:A146,"８％(軽減)対象計")*0.08,0)+P147,IF(A147="８％消費税計",ROUND(SUMIFS($E$9:E146,$A$9:A146,"８％対象計")/COUNTIF($A$9:A146,"８％対象計")*0.08,0)+P147,IF(AND(A147="値引き",C147="",D147=""),0+P147,IF(C147="","",IF(D147="","",ROUND(C147*D147,0)+P147)))))))))),"")</f>
        <v/>
      </c>
      <c r="F147" s="235"/>
      <c r="G147" s="236" t="str">
        <f ca="1">IFERROR(IF($A147="非課税・不課税取引計",SUMIFS(G$9:G146,$N$9:$N146,"非・不")+$Q147,IF(A147="８％(軽減)対象計",SUMIFS($G$9:G146,$N$9:N146,"※")+Q147,IF(AND(A147="小計",COUNTIF($A$9:A146,"小計")&lt;1),SUM($G$9:G146)+Q147,IF(AND(A147="小計",COUNTIF($A$9:A146,"小計")&gt;=1),SUM(OFFSET($G$8,LARGE($V$9:V146,1)+1,0,LARGE($V$9:V147,1)-LARGE($V$9:V146,1)-1,1))+Q147,IF($A147="８％対象計",SUMIFS(G$9:G146,$N$9:$N146,"")+$Q147-SUMIFS(G$9:G146,$A$9:$A146,"非課税・不課税取引計")-SUMIFS(G$9:G146,$A$9:$A146,"小計")-SUMIFS(G$9:G146,$A$9:$A146,"８％消費税計")-SUMIFS(G$9:G146,$A$9:$A146,"８％対象計")-SUMIFS($G$9:G146,$A$9:A146,"８％(軽減)消費税計")-SUMIFS($G$9:G146,$A$9:A146,"８％(軽減)対象計"),IF(A147="８％(軽減)消費税計",ROUND(SUMIFS($G$9:G146,$A$9:A146,"８％(軽減)対象計")/COUNTIF($A$9:A146,"８％(軽減)対象計")*0.08,0)+Q147,IF($A147="８％消費税計",ROUND(SUMIFS(G$9:G146,$A$9:$A146,"８％対象計")/COUNTIF($A$9:$A146,"８％対象計")*0.08,0)+$Q147,IF(A147="値引き",T147,IF($C147="","",IF($D147="","",ROUND(F147*$D147,0)+$Q147)))))))))),"")</f>
        <v/>
      </c>
      <c r="H147" s="237" t="str">
        <f t="shared" si="8"/>
        <v/>
      </c>
      <c r="I147" s="235"/>
      <c r="J147" s="238" t="str">
        <f ca="1">IFERROR(IF($A147="非課税・不課税取引計",SUMIFS(J$9:J146,$N$9:$N146,"非・不")+$R147,IF(A147="８％(軽減)対象計",SUMIFS($J$9:J146,$N$9:N146,"※")+R147,IF(AND(A147="小計",COUNTIF($A$9:A146,"小計")&lt;1),SUM($J$9:J146)+R147,IF(AND(A147="小計",COUNTIF($A$9:A146,"小計")&gt;=1),SUM(OFFSET($J$8,LARGE($V$9:V146,1)+1,0,LARGE($V$9:V147,1)-LARGE($V$9:V146,1)-1,1))+R147,IF($A147="８％対象計",SUMIFS(J$9:J146,$N$9:$N146,"")+$R147-SUMIFS(J$9:J146,$A$9:$A146,"非課税・不課税取引計")-SUMIFS(J$9:J146,$A$9:$A146,"小計")-SUMIFS(J$9:J146,$A$9:$A146,"８％消費税計")-SUMIFS(J$9:J146,$A$9:$A146,"８％対象計")-SUMIFS($J$9:J146,$A$9:A146,"８％(軽減)消費税計")-SUMIFS($J$9:J146,$A$9:A146,"８％(軽減)対象計"),IF(A147="８％(軽減)消費税計",ROUND(SUMIFS($J$9:J146,$A$9:A146,"８％(軽減)対象計")/COUNTIF($A$9:A146,"８％(軽減)対象計")*0.08,0)+R147,IF($A147="８％消費税計",ROUND(SUMIFS(J$9:J146,$A$9:$A146,"８％対象計")/COUNTIF($A$9:$A146,"８％対象計")*0.08,0)+$R147,IF(A147="値引き",U147,IF($C147="","",IF($D147="","",ROUND(I147*$D147,0)+$R147)))))))))),"")</f>
        <v/>
      </c>
      <c r="K147" s="239" t="str">
        <f t="shared" si="9"/>
        <v/>
      </c>
      <c r="L147" s="240" t="str">
        <f t="shared" si="10"/>
        <v/>
      </c>
      <c r="M147" s="234" t="str">
        <f ca="1">IFERROR(IF($A147="非課税・不課税取引計",SUMIFS(M$9:M146,$N$9:$N146,"非・不")+$S147,IF(A147="８％(軽減)対象計",SUMIFS($M$9:M146,$N$9:N146,"※")+S147,IF(AND(A147="小計",COUNTIF($A$9:A146,"小計")&lt;1),SUM($M$9:M146)+S147,IF(AND(A147="小計",COUNTIF($A$9:A146,"小計")&gt;=1),SUM(OFFSET($M$8,LARGE($V$9:V146,1)+1,0,LARGE($V$9:V147,1)-LARGE($V$9:V146,1)-1,1))+S147,IF($A147="８％対象計",SUMIFS(M$9:M146,$N$9:$N146,"")+$S147-SUMIFS(M$9:M146,$A$9:$A146,"非課税・不課税取引計")-SUMIFS(M$9:M146,$A$9:$A146,"小計")-SUMIFS(M$9:M146,$A$9:$A146,"８％消費税計")-SUMIFS(M$9:M146,$A$9:$A146,"８％対象計")-SUMIFS($M$9:M146,$A$9:A146,"８％(軽減)消費税計")-SUMIFS($M$9:M146,$A$9:A146,"８％(軽減)対象計"),IF(A147="８％(軽減)消費税計",ROUND(SUMIFS($M$9:M146,$A$9:A146,"８％(軽減)対象計")/COUNTIF($A$9:A146,"８％(軽減)対象計")*0.08,0)+S147,IF($A147="８％消費税計",ROUND(SUMIFS(M$9:M146,$A$9:$A146,"８％対象計")/COUNTIF($A$9:$A146,"８％対象計")*0.08,0)+$S147,IF(A147="値引き",E147-G147-J147+S147,IF($C147="","",IF($D147="","",E147-G147-J147+$S147)))))))))),"")</f>
        <v/>
      </c>
      <c r="N147" s="241"/>
      <c r="O147" s="242"/>
      <c r="P147" s="308"/>
      <c r="Q147" s="249"/>
      <c r="R147" s="249"/>
      <c r="S147" s="250"/>
      <c r="T147" s="264"/>
      <c r="U147" s="265"/>
      <c r="V147" s="214" t="str">
        <f t="shared" si="11"/>
        <v/>
      </c>
    </row>
    <row r="148" spans="1:22" ht="19.899999999999999" customHeight="1">
      <c r="A148" s="230"/>
      <c r="B148" s="231"/>
      <c r="C148" s="232"/>
      <c r="D148" s="233"/>
      <c r="E148" s="234" t="str">
        <f ca="1">IFERROR(IF(A148="非課税・不課税取引計",SUMIFS($E$9:E147,$N$9:N147,"非・不")+P148,IF(A148="８％(軽減)対象計",SUMIFS($E$9:E147,$N$9:N147,"※")+P148,IF(AND(A148="小計",COUNTIF($A$9:A147,"小計")&lt;1),SUM($E$9:E147)+P148,IF(AND(A148="小計",COUNTIF($A$9:A147,"小計")&gt;=1),SUM(OFFSET($E$8,LARGE($V$9:V147,1)+1,0,LARGE($V$9:V148,1)-LARGE($V$9:V147,1)-1,1))+P148,IF(A148="８％対象計",SUMIFS($E$9:E147,$N$9:N147,"")+P148-SUMIFS($E$9:E147,$A$9:A147,"非課税・不課税取引計")-SUMIFS($E$9:E147,$A$9:A147,"小計")-SUMIFS($E$9:E147,$A$9:A147,"８％消費税計")-SUMIFS($E$9:E147,$A$9:A147,"８％対象計")-SUMIFS($E$9:E147,$A$9:A147,"８％(軽減)消費税計")-SUMIFS($E$9:E147,$A$9:A147,"８％(軽減)対象計"),IF(A148="８％(軽減)消費税計",ROUND(SUMIFS($E$9:E147,$A$9:A147,"８％(軽減)対象計")/COUNTIF($A$9:A147,"８％(軽減)対象計")*0.08,0)+P148,IF(A148="８％消費税計",ROUND(SUMIFS($E$9:E147,$A$9:A147,"８％対象計")/COUNTIF($A$9:A147,"８％対象計")*0.08,0)+P148,IF(AND(A148="値引き",C148="",D148=""),0+P148,IF(C148="","",IF(D148="","",ROUND(C148*D148,0)+P148)))))))))),"")</f>
        <v/>
      </c>
      <c r="F148" s="235"/>
      <c r="G148" s="236" t="str">
        <f ca="1">IFERROR(IF($A148="非課税・不課税取引計",SUMIFS(G$9:G147,$N$9:$N147,"非・不")+$Q148,IF(A148="８％(軽減)対象計",SUMIFS($G$9:G147,$N$9:N147,"※")+Q148,IF(AND(A148="小計",COUNTIF($A$9:A147,"小計")&lt;1),SUM($G$9:G147)+Q148,IF(AND(A148="小計",COUNTIF($A$9:A147,"小計")&gt;=1),SUM(OFFSET($G$8,LARGE($V$9:V147,1)+1,0,LARGE($V$9:V148,1)-LARGE($V$9:V147,1)-1,1))+Q148,IF($A148="８％対象計",SUMIFS(G$9:G147,$N$9:$N147,"")+$Q148-SUMIFS(G$9:G147,$A$9:$A147,"非課税・不課税取引計")-SUMIFS(G$9:G147,$A$9:$A147,"小計")-SUMIFS(G$9:G147,$A$9:$A147,"８％消費税計")-SUMIFS(G$9:G147,$A$9:$A147,"８％対象計")-SUMIFS($G$9:G147,$A$9:A147,"８％(軽減)消費税計")-SUMIFS($G$9:G147,$A$9:A147,"８％(軽減)対象計"),IF(A148="８％(軽減)消費税計",ROUND(SUMIFS($G$9:G147,$A$9:A147,"８％(軽減)対象計")/COUNTIF($A$9:A147,"８％(軽減)対象計")*0.08,0)+Q148,IF($A148="８％消費税計",ROUND(SUMIFS(G$9:G147,$A$9:$A147,"８％対象計")/COUNTIF($A$9:$A147,"８％対象計")*0.08,0)+$Q148,IF(A148="値引き",T148,IF($C148="","",IF($D148="","",ROUND(F148*$D148,0)+$Q148)))))))))),"")</f>
        <v/>
      </c>
      <c r="H148" s="237" t="str">
        <f t="shared" si="8"/>
        <v/>
      </c>
      <c r="I148" s="235"/>
      <c r="J148" s="238" t="str">
        <f ca="1">IFERROR(IF($A148="非課税・不課税取引計",SUMIFS(J$9:J147,$N$9:$N147,"非・不")+$R148,IF(A148="８％(軽減)対象計",SUMIFS($J$9:J147,$N$9:N147,"※")+R148,IF(AND(A148="小計",COUNTIF($A$9:A147,"小計")&lt;1),SUM($J$9:J147)+R148,IF(AND(A148="小計",COUNTIF($A$9:A147,"小計")&gt;=1),SUM(OFFSET($J$8,LARGE($V$9:V147,1)+1,0,LARGE($V$9:V148,1)-LARGE($V$9:V147,1)-1,1))+R148,IF($A148="８％対象計",SUMIFS(J$9:J147,$N$9:$N147,"")+$R148-SUMIFS(J$9:J147,$A$9:$A147,"非課税・不課税取引計")-SUMIFS(J$9:J147,$A$9:$A147,"小計")-SUMIFS(J$9:J147,$A$9:$A147,"８％消費税計")-SUMIFS(J$9:J147,$A$9:$A147,"８％対象計")-SUMIFS($J$9:J147,$A$9:A147,"８％(軽減)消費税計")-SUMIFS($J$9:J147,$A$9:A147,"８％(軽減)対象計"),IF(A148="８％(軽減)消費税計",ROUND(SUMIFS($J$9:J147,$A$9:A147,"８％(軽減)対象計")/COUNTIF($A$9:A147,"８％(軽減)対象計")*0.08,0)+R148,IF($A148="８％消費税計",ROUND(SUMIFS(J$9:J147,$A$9:$A147,"８％対象計")/COUNTIF($A$9:$A147,"８％対象計")*0.08,0)+$R148,IF(A148="値引き",U148,IF($C148="","",IF($D148="","",ROUND(I148*$D148,0)+$R148)))))))))),"")</f>
        <v/>
      </c>
      <c r="K148" s="239" t="str">
        <f t="shared" si="9"/>
        <v/>
      </c>
      <c r="L148" s="240" t="str">
        <f t="shared" si="10"/>
        <v/>
      </c>
      <c r="M148" s="234" t="str">
        <f ca="1">IFERROR(IF($A148="非課税・不課税取引計",SUMIFS(M$9:M147,$N$9:$N147,"非・不")+$S148,IF(A148="８％(軽減)対象計",SUMIFS($M$9:M147,$N$9:N147,"※")+S148,IF(AND(A148="小計",COUNTIF($A$9:A147,"小計")&lt;1),SUM($M$9:M147)+S148,IF(AND(A148="小計",COUNTIF($A$9:A147,"小計")&gt;=1),SUM(OFFSET($M$8,LARGE($V$9:V147,1)+1,0,LARGE($V$9:V148,1)-LARGE($V$9:V147,1)-1,1))+S148,IF($A148="８％対象計",SUMIFS(M$9:M147,$N$9:$N147,"")+$S148-SUMIFS(M$9:M147,$A$9:$A147,"非課税・不課税取引計")-SUMIFS(M$9:M147,$A$9:$A147,"小計")-SUMIFS(M$9:M147,$A$9:$A147,"８％消費税計")-SUMIFS(M$9:M147,$A$9:$A147,"８％対象計")-SUMIFS($M$9:M147,$A$9:A147,"８％(軽減)消費税計")-SUMIFS($M$9:M147,$A$9:A147,"８％(軽減)対象計"),IF(A148="８％(軽減)消費税計",ROUND(SUMIFS($M$9:M147,$A$9:A147,"８％(軽減)対象計")/COUNTIF($A$9:A147,"８％(軽減)対象計")*0.08,0)+S148,IF($A148="８％消費税計",ROUND(SUMIFS(M$9:M147,$A$9:$A147,"８％対象計")/COUNTIF($A$9:$A147,"８％対象計")*0.08,0)+$S148,IF(A148="値引き",E148-G148-J148+S148,IF($C148="","",IF($D148="","",E148-G148-J148+$S148)))))))))),"")</f>
        <v/>
      </c>
      <c r="N148" s="241"/>
      <c r="O148" s="242"/>
      <c r="P148" s="308"/>
      <c r="Q148" s="249"/>
      <c r="R148" s="249"/>
      <c r="S148" s="250"/>
      <c r="T148" s="264"/>
      <c r="U148" s="265"/>
      <c r="V148" s="214" t="str">
        <f t="shared" si="11"/>
        <v/>
      </c>
    </row>
    <row r="149" spans="1:22" ht="19.899999999999999" customHeight="1">
      <c r="A149" s="230"/>
      <c r="B149" s="231"/>
      <c r="C149" s="232"/>
      <c r="D149" s="233"/>
      <c r="E149" s="234" t="str">
        <f ca="1">IFERROR(IF(A149="非課税・不課税取引計",SUMIFS($E$9:E148,$N$9:N148,"非・不")+P149,IF(A149="８％(軽減)対象計",SUMIFS($E$9:E148,$N$9:N148,"※")+P149,IF(AND(A149="小計",COUNTIF($A$9:A148,"小計")&lt;1),SUM($E$9:E148)+P149,IF(AND(A149="小計",COUNTIF($A$9:A148,"小計")&gt;=1),SUM(OFFSET($E$8,LARGE($V$9:V148,1)+1,0,LARGE($V$9:V149,1)-LARGE($V$9:V148,1)-1,1))+P149,IF(A149="８％対象計",SUMIFS($E$9:E148,$N$9:N148,"")+P149-SUMIFS($E$9:E148,$A$9:A148,"非課税・不課税取引計")-SUMIFS($E$9:E148,$A$9:A148,"小計")-SUMIFS($E$9:E148,$A$9:A148,"８％消費税計")-SUMIFS($E$9:E148,$A$9:A148,"８％対象計")-SUMIFS($E$9:E148,$A$9:A148,"８％(軽減)消費税計")-SUMIFS($E$9:E148,$A$9:A148,"８％(軽減)対象計"),IF(A149="８％(軽減)消費税計",ROUND(SUMIFS($E$9:E148,$A$9:A148,"８％(軽減)対象計")/COUNTIF($A$9:A148,"８％(軽減)対象計")*0.08,0)+P149,IF(A149="８％消費税計",ROUND(SUMIFS($E$9:E148,$A$9:A148,"８％対象計")/COUNTIF($A$9:A148,"８％対象計")*0.08,0)+P149,IF(AND(A149="値引き",C149="",D149=""),0+P149,IF(C149="","",IF(D149="","",ROUND(C149*D149,0)+P149)))))))))),"")</f>
        <v/>
      </c>
      <c r="F149" s="235"/>
      <c r="G149" s="236" t="str">
        <f ca="1">IFERROR(IF($A149="非課税・不課税取引計",SUMIFS(G$9:G148,$N$9:$N148,"非・不")+$Q149,IF(A149="８％(軽減)対象計",SUMIFS($G$9:G148,$N$9:N148,"※")+Q149,IF(AND(A149="小計",COUNTIF($A$9:A148,"小計")&lt;1),SUM($G$9:G148)+Q149,IF(AND(A149="小計",COUNTIF($A$9:A148,"小計")&gt;=1),SUM(OFFSET($G$8,LARGE($V$9:V148,1)+1,0,LARGE($V$9:V149,1)-LARGE($V$9:V148,1)-1,1))+Q149,IF($A149="８％対象計",SUMIFS(G$9:G148,$N$9:$N148,"")+$Q149-SUMIFS(G$9:G148,$A$9:$A148,"非課税・不課税取引計")-SUMIFS(G$9:G148,$A$9:$A148,"小計")-SUMIFS(G$9:G148,$A$9:$A148,"８％消費税計")-SUMIFS(G$9:G148,$A$9:$A148,"８％対象計")-SUMIFS($G$9:G148,$A$9:A148,"８％(軽減)消費税計")-SUMIFS($G$9:G148,$A$9:A148,"８％(軽減)対象計"),IF(A149="８％(軽減)消費税計",ROUND(SUMIFS($G$9:G148,$A$9:A148,"８％(軽減)対象計")/COUNTIF($A$9:A148,"８％(軽減)対象計")*0.08,0)+Q149,IF($A149="８％消費税計",ROUND(SUMIFS(G$9:G148,$A$9:$A148,"８％対象計")/COUNTIF($A$9:$A148,"８％対象計")*0.08,0)+$Q149,IF(A149="値引き",T149,IF($C149="","",IF($D149="","",ROUND(F149*$D149,0)+$Q149)))))))))),"")</f>
        <v/>
      </c>
      <c r="H149" s="237" t="str">
        <f t="shared" si="8"/>
        <v/>
      </c>
      <c r="I149" s="235"/>
      <c r="J149" s="238" t="str">
        <f ca="1">IFERROR(IF($A149="非課税・不課税取引計",SUMIFS(J$9:J148,$N$9:$N148,"非・不")+$R149,IF(A149="８％(軽減)対象計",SUMIFS($J$9:J148,$N$9:N148,"※")+R149,IF(AND(A149="小計",COUNTIF($A$9:A148,"小計")&lt;1),SUM($J$9:J148)+R149,IF(AND(A149="小計",COUNTIF($A$9:A148,"小計")&gt;=1),SUM(OFFSET($J$8,LARGE($V$9:V148,1)+1,0,LARGE($V$9:V149,1)-LARGE($V$9:V148,1)-1,1))+R149,IF($A149="８％対象計",SUMIFS(J$9:J148,$N$9:$N148,"")+$R149-SUMIFS(J$9:J148,$A$9:$A148,"非課税・不課税取引計")-SUMIFS(J$9:J148,$A$9:$A148,"小計")-SUMIFS(J$9:J148,$A$9:$A148,"８％消費税計")-SUMIFS(J$9:J148,$A$9:$A148,"８％対象計")-SUMIFS($J$9:J148,$A$9:A148,"８％(軽減)消費税計")-SUMIFS($J$9:J148,$A$9:A148,"８％(軽減)対象計"),IF(A149="８％(軽減)消費税計",ROUND(SUMIFS($J$9:J148,$A$9:A148,"８％(軽減)対象計")/COUNTIF($A$9:A148,"８％(軽減)対象計")*0.08,0)+R149,IF($A149="８％消費税計",ROUND(SUMIFS(J$9:J148,$A$9:$A148,"８％対象計")/COUNTIF($A$9:$A148,"８％対象計")*0.08,0)+$R149,IF(A149="値引き",U149,IF($C149="","",IF($D149="","",ROUND(I149*$D149,0)+$R149)))))))))),"")</f>
        <v/>
      </c>
      <c r="K149" s="239" t="str">
        <f t="shared" si="9"/>
        <v/>
      </c>
      <c r="L149" s="240" t="str">
        <f t="shared" si="10"/>
        <v/>
      </c>
      <c r="M149" s="234" t="str">
        <f ca="1">IFERROR(IF($A149="非課税・不課税取引計",SUMIFS(M$9:M148,$N$9:$N148,"非・不")+$S149,IF(A149="８％(軽減)対象計",SUMIFS($M$9:M148,$N$9:N148,"※")+S149,IF(AND(A149="小計",COUNTIF($A$9:A148,"小計")&lt;1),SUM($M$9:M148)+S149,IF(AND(A149="小計",COUNTIF($A$9:A148,"小計")&gt;=1),SUM(OFFSET($M$8,LARGE($V$9:V148,1)+1,0,LARGE($V$9:V149,1)-LARGE($V$9:V148,1)-1,1))+S149,IF($A149="８％対象計",SUMIFS(M$9:M148,$N$9:$N148,"")+$S149-SUMIFS(M$9:M148,$A$9:$A148,"非課税・不課税取引計")-SUMIFS(M$9:M148,$A$9:$A148,"小計")-SUMIFS(M$9:M148,$A$9:$A148,"８％消費税計")-SUMIFS(M$9:M148,$A$9:$A148,"８％対象計")-SUMIFS($M$9:M148,$A$9:A148,"８％(軽減)消費税計")-SUMIFS($M$9:M148,$A$9:A148,"８％(軽減)対象計"),IF(A149="８％(軽減)消費税計",ROUND(SUMIFS($M$9:M148,$A$9:A148,"８％(軽減)対象計")/COUNTIF($A$9:A148,"８％(軽減)対象計")*0.08,0)+S149,IF($A149="８％消費税計",ROUND(SUMIFS(M$9:M148,$A$9:$A148,"８％対象計")/COUNTIF($A$9:$A148,"８％対象計")*0.08,0)+$S149,IF(A149="値引き",E149-G149-J149+S149,IF($C149="","",IF($D149="","",E149-G149-J149+$S149)))))))))),"")</f>
        <v/>
      </c>
      <c r="N149" s="241"/>
      <c r="O149" s="242"/>
      <c r="P149" s="308"/>
      <c r="Q149" s="249"/>
      <c r="R149" s="249"/>
      <c r="S149" s="250"/>
      <c r="T149" s="264"/>
      <c r="U149" s="265"/>
      <c r="V149" s="214" t="str">
        <f t="shared" si="11"/>
        <v/>
      </c>
    </row>
    <row r="150" spans="1:22" ht="19.899999999999999" customHeight="1">
      <c r="A150" s="230"/>
      <c r="B150" s="231"/>
      <c r="C150" s="232"/>
      <c r="D150" s="233"/>
      <c r="E150" s="234" t="str">
        <f ca="1">IFERROR(IF(A150="非課税・不課税取引計",SUMIFS($E$9:E149,$N$9:N149,"非・不")+P150,IF(A150="８％(軽減)対象計",SUMIFS($E$9:E149,$N$9:N149,"※")+P150,IF(AND(A150="小計",COUNTIF($A$9:A149,"小計")&lt;1),SUM($E$9:E149)+P150,IF(AND(A150="小計",COUNTIF($A$9:A149,"小計")&gt;=1),SUM(OFFSET($E$8,LARGE($V$9:V149,1)+1,0,LARGE($V$9:V150,1)-LARGE($V$9:V149,1)-1,1))+P150,IF(A150="８％対象計",SUMIFS($E$9:E149,$N$9:N149,"")+P150-SUMIFS($E$9:E149,$A$9:A149,"非課税・不課税取引計")-SUMIFS($E$9:E149,$A$9:A149,"小計")-SUMIFS($E$9:E149,$A$9:A149,"８％消費税計")-SUMIFS($E$9:E149,$A$9:A149,"８％対象計")-SUMIFS($E$9:E149,$A$9:A149,"８％(軽減)消費税計")-SUMIFS($E$9:E149,$A$9:A149,"８％(軽減)対象計"),IF(A150="８％(軽減)消費税計",ROUND(SUMIFS($E$9:E149,$A$9:A149,"８％(軽減)対象計")/COUNTIF($A$9:A149,"８％(軽減)対象計")*0.08,0)+P150,IF(A150="８％消費税計",ROUND(SUMIFS($E$9:E149,$A$9:A149,"８％対象計")/COUNTIF($A$9:A149,"８％対象計")*0.08,0)+P150,IF(AND(A150="値引き",C150="",D150=""),0+P150,IF(C150="","",IF(D150="","",ROUND(C150*D150,0)+P150)))))))))),"")</f>
        <v/>
      </c>
      <c r="F150" s="235"/>
      <c r="G150" s="236" t="str">
        <f ca="1">IFERROR(IF($A150="非課税・不課税取引計",SUMIFS(G$9:G149,$N$9:$N149,"非・不")+$Q150,IF(A150="８％(軽減)対象計",SUMIFS($G$9:G149,$N$9:N149,"※")+Q150,IF(AND(A150="小計",COUNTIF($A$9:A149,"小計")&lt;1),SUM($G$9:G149)+Q150,IF(AND(A150="小計",COUNTIF($A$9:A149,"小計")&gt;=1),SUM(OFFSET($G$8,LARGE($V$9:V149,1)+1,0,LARGE($V$9:V150,1)-LARGE($V$9:V149,1)-1,1))+Q150,IF($A150="８％対象計",SUMIFS(G$9:G149,$N$9:$N149,"")+$Q150-SUMIFS(G$9:G149,$A$9:$A149,"非課税・不課税取引計")-SUMIFS(G$9:G149,$A$9:$A149,"小計")-SUMIFS(G$9:G149,$A$9:$A149,"８％消費税計")-SUMIFS(G$9:G149,$A$9:$A149,"８％対象計")-SUMIFS($G$9:G149,$A$9:A149,"８％(軽減)消費税計")-SUMIFS($G$9:G149,$A$9:A149,"８％(軽減)対象計"),IF(A150="８％(軽減)消費税計",ROUND(SUMIFS($G$9:G149,$A$9:A149,"８％(軽減)対象計")/COUNTIF($A$9:A149,"８％(軽減)対象計")*0.08,0)+Q150,IF($A150="８％消費税計",ROUND(SUMIFS(G$9:G149,$A$9:$A149,"８％対象計")/COUNTIF($A$9:$A149,"８％対象計")*0.08,0)+$Q150,IF(A150="値引き",T150,IF($C150="","",IF($D150="","",ROUND(F150*$D150,0)+$Q150)))))))))),"")</f>
        <v/>
      </c>
      <c r="H150" s="237" t="str">
        <f t="shared" si="8"/>
        <v/>
      </c>
      <c r="I150" s="235"/>
      <c r="J150" s="238" t="str">
        <f ca="1">IFERROR(IF($A150="非課税・不課税取引計",SUMIFS(J$9:J149,$N$9:$N149,"非・不")+$R150,IF(A150="８％(軽減)対象計",SUMIFS($J$9:J149,$N$9:N149,"※")+R150,IF(AND(A150="小計",COUNTIF($A$9:A149,"小計")&lt;1),SUM($J$9:J149)+R150,IF(AND(A150="小計",COUNTIF($A$9:A149,"小計")&gt;=1),SUM(OFFSET($J$8,LARGE($V$9:V149,1)+1,0,LARGE($V$9:V150,1)-LARGE($V$9:V149,1)-1,1))+R150,IF($A150="８％対象計",SUMIFS(J$9:J149,$N$9:$N149,"")+$R150-SUMIFS(J$9:J149,$A$9:$A149,"非課税・不課税取引計")-SUMIFS(J$9:J149,$A$9:$A149,"小計")-SUMIFS(J$9:J149,$A$9:$A149,"８％消費税計")-SUMIFS(J$9:J149,$A$9:$A149,"８％対象計")-SUMIFS($J$9:J149,$A$9:A149,"８％(軽減)消費税計")-SUMIFS($J$9:J149,$A$9:A149,"８％(軽減)対象計"),IF(A150="８％(軽減)消費税計",ROUND(SUMIFS($J$9:J149,$A$9:A149,"８％(軽減)対象計")/COUNTIF($A$9:A149,"８％(軽減)対象計")*0.08,0)+R150,IF($A150="８％消費税計",ROUND(SUMIFS(J$9:J149,$A$9:$A149,"８％対象計")/COUNTIF($A$9:$A149,"８％対象計")*0.08,0)+$R150,IF(A150="値引き",U150,IF($C150="","",IF($D150="","",ROUND(I150*$D150,0)+$R150)))))))))),"")</f>
        <v/>
      </c>
      <c r="K150" s="239" t="str">
        <f t="shared" si="9"/>
        <v/>
      </c>
      <c r="L150" s="240" t="str">
        <f t="shared" si="10"/>
        <v/>
      </c>
      <c r="M150" s="234" t="str">
        <f ca="1">IFERROR(IF($A150="非課税・不課税取引計",SUMIFS(M$9:M149,$N$9:$N149,"非・不")+$S150,IF(A150="８％(軽減)対象計",SUMIFS($M$9:M149,$N$9:N149,"※")+S150,IF(AND(A150="小計",COUNTIF($A$9:A149,"小計")&lt;1),SUM($M$9:M149)+S150,IF(AND(A150="小計",COUNTIF($A$9:A149,"小計")&gt;=1),SUM(OFFSET($M$8,LARGE($V$9:V149,1)+1,0,LARGE($V$9:V150,1)-LARGE($V$9:V149,1)-1,1))+S150,IF($A150="８％対象計",SUMIFS(M$9:M149,$N$9:$N149,"")+$S150-SUMIFS(M$9:M149,$A$9:$A149,"非課税・不課税取引計")-SUMIFS(M$9:M149,$A$9:$A149,"小計")-SUMIFS(M$9:M149,$A$9:$A149,"８％消費税計")-SUMIFS(M$9:M149,$A$9:$A149,"８％対象計")-SUMIFS($M$9:M149,$A$9:A149,"８％(軽減)消費税計")-SUMIFS($M$9:M149,$A$9:A149,"８％(軽減)対象計"),IF(A150="８％(軽減)消費税計",ROUND(SUMIFS($M$9:M149,$A$9:A149,"８％(軽減)対象計")/COUNTIF($A$9:A149,"８％(軽減)対象計")*0.08,0)+S150,IF($A150="８％消費税計",ROUND(SUMIFS(M$9:M149,$A$9:$A149,"８％対象計")/COUNTIF($A$9:$A149,"８％対象計")*0.08,0)+$S150,IF(A150="値引き",E150-G150-J150+S150,IF($C150="","",IF($D150="","",E150-G150-J150+$S150)))))))))),"")</f>
        <v/>
      </c>
      <c r="N150" s="241"/>
      <c r="O150" s="242"/>
      <c r="P150" s="308"/>
      <c r="Q150" s="249"/>
      <c r="R150" s="249"/>
      <c r="S150" s="250"/>
      <c r="T150" s="264"/>
      <c r="U150" s="265"/>
      <c r="V150" s="214" t="str">
        <f t="shared" si="11"/>
        <v/>
      </c>
    </row>
    <row r="151" spans="1:22" ht="19.899999999999999" customHeight="1">
      <c r="A151" s="230"/>
      <c r="B151" s="231"/>
      <c r="C151" s="232"/>
      <c r="D151" s="233"/>
      <c r="E151" s="234" t="str">
        <f ca="1">IFERROR(IF(A151="非課税・不課税取引計",SUMIFS($E$9:E150,$N$9:N150,"非・不")+P151,IF(A151="８％(軽減)対象計",SUMIFS($E$9:E150,$N$9:N150,"※")+P151,IF(AND(A151="小計",COUNTIF($A$9:A150,"小計")&lt;1),SUM($E$9:E150)+P151,IF(AND(A151="小計",COUNTIF($A$9:A150,"小計")&gt;=1),SUM(OFFSET($E$8,LARGE($V$9:V150,1)+1,0,LARGE($V$9:V151,1)-LARGE($V$9:V150,1)-1,1))+P151,IF(A151="８％対象計",SUMIFS($E$9:E150,$N$9:N150,"")+P151-SUMIFS($E$9:E150,$A$9:A150,"非課税・不課税取引計")-SUMIFS($E$9:E150,$A$9:A150,"小計")-SUMIFS($E$9:E150,$A$9:A150,"８％消費税計")-SUMIFS($E$9:E150,$A$9:A150,"８％対象計")-SUMIFS($E$9:E150,$A$9:A150,"８％(軽減)消費税計")-SUMIFS($E$9:E150,$A$9:A150,"８％(軽減)対象計"),IF(A151="８％(軽減)消費税計",ROUND(SUMIFS($E$9:E150,$A$9:A150,"８％(軽減)対象計")/COUNTIF($A$9:A150,"８％(軽減)対象計")*0.08,0)+P151,IF(A151="８％消費税計",ROUND(SUMIFS($E$9:E150,$A$9:A150,"８％対象計")/COUNTIF($A$9:A150,"８％対象計")*0.08,0)+P151,IF(AND(A151="値引き",C151="",D151=""),0+P151,IF(C151="","",IF(D151="","",ROUND(C151*D151,0)+P151)))))))))),"")</f>
        <v/>
      </c>
      <c r="F151" s="235"/>
      <c r="G151" s="236" t="str">
        <f ca="1">IFERROR(IF($A151="非課税・不課税取引計",SUMIFS(G$9:G150,$N$9:$N150,"非・不")+$Q151,IF(A151="８％(軽減)対象計",SUMIFS($G$9:G150,$N$9:N150,"※")+Q151,IF(AND(A151="小計",COUNTIF($A$9:A150,"小計")&lt;1),SUM($G$9:G150)+Q151,IF(AND(A151="小計",COUNTIF($A$9:A150,"小計")&gt;=1),SUM(OFFSET($G$8,LARGE($V$9:V150,1)+1,0,LARGE($V$9:V151,1)-LARGE($V$9:V150,1)-1,1))+Q151,IF($A151="８％対象計",SUMIFS(G$9:G150,$N$9:$N150,"")+$Q151-SUMIFS(G$9:G150,$A$9:$A150,"非課税・不課税取引計")-SUMIFS(G$9:G150,$A$9:$A150,"小計")-SUMIFS(G$9:G150,$A$9:$A150,"８％消費税計")-SUMIFS(G$9:G150,$A$9:$A150,"８％対象計")-SUMIFS($G$9:G150,$A$9:A150,"８％(軽減)消費税計")-SUMIFS($G$9:G150,$A$9:A150,"８％(軽減)対象計"),IF(A151="８％(軽減)消費税計",ROUND(SUMIFS($G$9:G150,$A$9:A150,"８％(軽減)対象計")/COUNTIF($A$9:A150,"８％(軽減)対象計")*0.08,0)+Q151,IF($A151="８％消費税計",ROUND(SUMIFS(G$9:G150,$A$9:$A150,"８％対象計")/COUNTIF($A$9:$A150,"８％対象計")*0.08,0)+$Q151,IF(A151="値引き",T151,IF($C151="","",IF($D151="","",ROUND(F151*$D151,0)+$Q151)))))))))),"")</f>
        <v/>
      </c>
      <c r="H151" s="237" t="str">
        <f t="shared" si="8"/>
        <v/>
      </c>
      <c r="I151" s="235"/>
      <c r="J151" s="238" t="str">
        <f ca="1">IFERROR(IF($A151="非課税・不課税取引計",SUMIFS(J$9:J150,$N$9:$N150,"非・不")+$R151,IF(A151="８％(軽減)対象計",SUMIFS($J$9:J150,$N$9:N150,"※")+R151,IF(AND(A151="小計",COUNTIF($A$9:A150,"小計")&lt;1),SUM($J$9:J150)+R151,IF(AND(A151="小計",COUNTIF($A$9:A150,"小計")&gt;=1),SUM(OFFSET($J$8,LARGE($V$9:V150,1)+1,0,LARGE($V$9:V151,1)-LARGE($V$9:V150,1)-1,1))+R151,IF($A151="８％対象計",SUMIFS(J$9:J150,$N$9:$N150,"")+$R151-SUMIFS(J$9:J150,$A$9:$A150,"非課税・不課税取引計")-SUMIFS(J$9:J150,$A$9:$A150,"小計")-SUMIFS(J$9:J150,$A$9:$A150,"８％消費税計")-SUMIFS(J$9:J150,$A$9:$A150,"８％対象計")-SUMIFS($J$9:J150,$A$9:A150,"８％(軽減)消費税計")-SUMIFS($J$9:J150,$A$9:A150,"８％(軽減)対象計"),IF(A151="８％(軽減)消費税計",ROUND(SUMIFS($J$9:J150,$A$9:A150,"８％(軽減)対象計")/COUNTIF($A$9:A150,"８％(軽減)対象計")*0.08,0)+R151,IF($A151="８％消費税計",ROUND(SUMIFS(J$9:J150,$A$9:$A150,"８％対象計")/COUNTIF($A$9:$A150,"８％対象計")*0.08,0)+$R151,IF(A151="値引き",U151,IF($C151="","",IF($D151="","",ROUND(I151*$D151,0)+$R151)))))))))),"")</f>
        <v/>
      </c>
      <c r="K151" s="239" t="str">
        <f t="shared" si="9"/>
        <v/>
      </c>
      <c r="L151" s="240" t="str">
        <f t="shared" si="10"/>
        <v/>
      </c>
      <c r="M151" s="234" t="str">
        <f ca="1">IFERROR(IF($A151="非課税・不課税取引計",SUMIFS(M$9:M150,$N$9:$N150,"非・不")+$S151,IF(A151="８％(軽減)対象計",SUMIFS($M$9:M150,$N$9:N150,"※")+S151,IF(AND(A151="小計",COUNTIF($A$9:A150,"小計")&lt;1),SUM($M$9:M150)+S151,IF(AND(A151="小計",COUNTIF($A$9:A150,"小計")&gt;=1),SUM(OFFSET($M$8,LARGE($V$9:V150,1)+1,0,LARGE($V$9:V151,1)-LARGE($V$9:V150,1)-1,1))+S151,IF($A151="８％対象計",SUMIFS(M$9:M150,$N$9:$N150,"")+$S151-SUMIFS(M$9:M150,$A$9:$A150,"非課税・不課税取引計")-SUMIFS(M$9:M150,$A$9:$A150,"小計")-SUMIFS(M$9:M150,$A$9:$A150,"８％消費税計")-SUMIFS(M$9:M150,$A$9:$A150,"８％対象計")-SUMIFS($M$9:M150,$A$9:A150,"８％(軽減)消費税計")-SUMIFS($M$9:M150,$A$9:A150,"８％(軽減)対象計"),IF(A151="８％(軽減)消費税計",ROUND(SUMIFS($M$9:M150,$A$9:A150,"８％(軽減)対象計")/COUNTIF($A$9:A150,"８％(軽減)対象計")*0.08,0)+S151,IF($A151="８％消費税計",ROUND(SUMIFS(M$9:M150,$A$9:$A150,"８％対象計")/COUNTIF($A$9:$A150,"８％対象計")*0.08,0)+$S151,IF(A151="値引き",E151-G151-J151+S151,IF($C151="","",IF($D151="","",E151-G151-J151+$S151)))))))))),"")</f>
        <v/>
      </c>
      <c r="N151" s="241"/>
      <c r="O151" s="242"/>
      <c r="P151" s="308"/>
      <c r="Q151" s="249"/>
      <c r="R151" s="249"/>
      <c r="S151" s="250"/>
      <c r="T151" s="264"/>
      <c r="U151" s="265"/>
      <c r="V151" s="214" t="str">
        <f t="shared" si="11"/>
        <v/>
      </c>
    </row>
    <row r="152" spans="1:22" ht="19.899999999999999" customHeight="1">
      <c r="A152" s="230"/>
      <c r="B152" s="231"/>
      <c r="C152" s="232"/>
      <c r="D152" s="233"/>
      <c r="E152" s="234" t="str">
        <f ca="1">IFERROR(IF(A152="非課税・不課税取引計",SUMIFS($E$9:E151,$N$9:N151,"非・不")+P152,IF(A152="８％(軽減)対象計",SUMIFS($E$9:E151,$N$9:N151,"※")+P152,IF(AND(A152="小計",COUNTIF($A$9:A151,"小計")&lt;1),SUM($E$9:E151)+P152,IF(AND(A152="小計",COUNTIF($A$9:A151,"小計")&gt;=1),SUM(OFFSET($E$8,LARGE($V$9:V151,1)+1,0,LARGE($V$9:V152,1)-LARGE($V$9:V151,1)-1,1))+P152,IF(A152="８％対象計",SUMIFS($E$9:E151,$N$9:N151,"")+P152-SUMIFS($E$9:E151,$A$9:A151,"非課税・不課税取引計")-SUMIFS($E$9:E151,$A$9:A151,"小計")-SUMIFS($E$9:E151,$A$9:A151,"８％消費税計")-SUMIFS($E$9:E151,$A$9:A151,"８％対象計")-SUMIFS($E$9:E151,$A$9:A151,"８％(軽減)消費税計")-SUMIFS($E$9:E151,$A$9:A151,"８％(軽減)対象計"),IF(A152="８％(軽減)消費税計",ROUND(SUMIFS($E$9:E151,$A$9:A151,"８％(軽減)対象計")/COUNTIF($A$9:A151,"８％(軽減)対象計")*0.08,0)+P152,IF(A152="８％消費税計",ROUND(SUMIFS($E$9:E151,$A$9:A151,"８％対象計")/COUNTIF($A$9:A151,"８％対象計")*0.08,0)+P152,IF(AND(A152="値引き",C152="",D152=""),0+P152,IF(C152="","",IF(D152="","",ROUND(C152*D152,0)+P152)))))))))),"")</f>
        <v/>
      </c>
      <c r="F152" s="235"/>
      <c r="G152" s="236" t="str">
        <f ca="1">IFERROR(IF($A152="非課税・不課税取引計",SUMIFS(G$9:G151,$N$9:$N151,"非・不")+$Q152,IF(A152="８％(軽減)対象計",SUMIFS($G$9:G151,$N$9:N151,"※")+Q152,IF(AND(A152="小計",COUNTIF($A$9:A151,"小計")&lt;1),SUM($G$9:G151)+Q152,IF(AND(A152="小計",COUNTIF($A$9:A151,"小計")&gt;=1),SUM(OFFSET($G$8,LARGE($V$9:V151,1)+1,0,LARGE($V$9:V152,1)-LARGE($V$9:V151,1)-1,1))+Q152,IF($A152="８％対象計",SUMIFS(G$9:G151,$N$9:$N151,"")+$Q152-SUMIFS(G$9:G151,$A$9:$A151,"非課税・不課税取引計")-SUMIFS(G$9:G151,$A$9:$A151,"小計")-SUMIFS(G$9:G151,$A$9:$A151,"８％消費税計")-SUMIFS(G$9:G151,$A$9:$A151,"８％対象計")-SUMIFS($G$9:G151,$A$9:A151,"８％(軽減)消費税計")-SUMIFS($G$9:G151,$A$9:A151,"８％(軽減)対象計"),IF(A152="８％(軽減)消費税計",ROUND(SUMIFS($G$9:G151,$A$9:A151,"８％(軽減)対象計")/COUNTIF($A$9:A151,"８％(軽減)対象計")*0.08,0)+Q152,IF($A152="８％消費税計",ROUND(SUMIFS(G$9:G151,$A$9:$A151,"８％対象計")/COUNTIF($A$9:$A151,"８％対象計")*0.08,0)+$Q152,IF(A152="値引き",T152,IF($C152="","",IF($D152="","",ROUND(F152*$D152,0)+$Q152)))))))))),"")</f>
        <v/>
      </c>
      <c r="H152" s="237" t="str">
        <f t="shared" si="8"/>
        <v/>
      </c>
      <c r="I152" s="235"/>
      <c r="J152" s="238" t="str">
        <f ca="1">IFERROR(IF($A152="非課税・不課税取引計",SUMIFS(J$9:J151,$N$9:$N151,"非・不")+$R152,IF(A152="８％(軽減)対象計",SUMIFS($J$9:J151,$N$9:N151,"※")+R152,IF(AND(A152="小計",COUNTIF($A$9:A151,"小計")&lt;1),SUM($J$9:J151)+R152,IF(AND(A152="小計",COUNTIF($A$9:A151,"小計")&gt;=1),SUM(OFFSET($J$8,LARGE($V$9:V151,1)+1,0,LARGE($V$9:V152,1)-LARGE($V$9:V151,1)-1,1))+R152,IF($A152="８％対象計",SUMIFS(J$9:J151,$N$9:$N151,"")+$R152-SUMIFS(J$9:J151,$A$9:$A151,"非課税・不課税取引計")-SUMIFS(J$9:J151,$A$9:$A151,"小計")-SUMIFS(J$9:J151,$A$9:$A151,"８％消費税計")-SUMIFS(J$9:J151,$A$9:$A151,"８％対象計")-SUMIFS($J$9:J151,$A$9:A151,"８％(軽減)消費税計")-SUMIFS($J$9:J151,$A$9:A151,"８％(軽減)対象計"),IF(A152="８％(軽減)消費税計",ROUND(SUMIFS($J$9:J151,$A$9:A151,"８％(軽減)対象計")/COUNTIF($A$9:A151,"８％(軽減)対象計")*0.08,0)+R152,IF($A152="８％消費税計",ROUND(SUMIFS(J$9:J151,$A$9:$A151,"８％対象計")/COUNTIF($A$9:$A151,"８％対象計")*0.08,0)+$R152,IF(A152="値引き",U152,IF($C152="","",IF($D152="","",ROUND(I152*$D152,0)+$R152)))))))))),"")</f>
        <v/>
      </c>
      <c r="K152" s="239" t="str">
        <f t="shared" si="9"/>
        <v/>
      </c>
      <c r="L152" s="240" t="str">
        <f t="shared" si="10"/>
        <v/>
      </c>
      <c r="M152" s="234" t="str">
        <f ca="1">IFERROR(IF($A152="非課税・不課税取引計",SUMIFS(M$9:M151,$N$9:$N151,"非・不")+$S152,IF(A152="８％(軽減)対象計",SUMIFS($M$9:M151,$N$9:N151,"※")+S152,IF(AND(A152="小計",COUNTIF($A$9:A151,"小計")&lt;1),SUM($M$9:M151)+S152,IF(AND(A152="小計",COUNTIF($A$9:A151,"小計")&gt;=1),SUM(OFFSET($M$8,LARGE($V$9:V151,1)+1,0,LARGE($V$9:V152,1)-LARGE($V$9:V151,1)-1,1))+S152,IF($A152="８％対象計",SUMIFS(M$9:M151,$N$9:$N151,"")+$S152-SUMIFS(M$9:M151,$A$9:$A151,"非課税・不課税取引計")-SUMIFS(M$9:M151,$A$9:$A151,"小計")-SUMIFS(M$9:M151,$A$9:$A151,"８％消費税計")-SUMIFS(M$9:M151,$A$9:$A151,"８％対象計")-SUMIFS($M$9:M151,$A$9:A151,"８％(軽減)消費税計")-SUMIFS($M$9:M151,$A$9:A151,"８％(軽減)対象計"),IF(A152="８％(軽減)消費税計",ROUND(SUMIFS($M$9:M151,$A$9:A151,"８％(軽減)対象計")/COUNTIF($A$9:A151,"８％(軽減)対象計")*0.08,0)+S152,IF($A152="８％消費税計",ROUND(SUMIFS(M$9:M151,$A$9:$A151,"８％対象計")/COUNTIF($A$9:$A151,"８％対象計")*0.08,0)+$S152,IF(A152="値引き",E152-G152-J152+S152,IF($C152="","",IF($D152="","",E152-G152-J152+$S152)))))))))),"")</f>
        <v/>
      </c>
      <c r="N152" s="241"/>
      <c r="O152" s="242"/>
      <c r="P152" s="308"/>
      <c r="Q152" s="249"/>
      <c r="R152" s="249"/>
      <c r="S152" s="250"/>
      <c r="T152" s="264"/>
      <c r="U152" s="265"/>
      <c r="V152" s="214" t="str">
        <f t="shared" si="11"/>
        <v/>
      </c>
    </row>
    <row r="153" spans="1:22" ht="19.899999999999999" customHeight="1">
      <c r="A153" s="230"/>
      <c r="B153" s="231"/>
      <c r="C153" s="232"/>
      <c r="D153" s="233"/>
      <c r="E153" s="234" t="str">
        <f ca="1">IFERROR(IF(A153="非課税・不課税取引計",SUMIFS($E$9:E152,$N$9:N152,"非・不")+P153,IF(A153="８％(軽減)対象計",SUMIFS($E$9:E152,$N$9:N152,"※")+P153,IF(AND(A153="小計",COUNTIF($A$9:A152,"小計")&lt;1),SUM($E$9:E152)+P153,IF(AND(A153="小計",COUNTIF($A$9:A152,"小計")&gt;=1),SUM(OFFSET($E$8,LARGE($V$9:V152,1)+1,0,LARGE($V$9:V153,1)-LARGE($V$9:V152,1)-1,1))+P153,IF(A153="８％対象計",SUMIFS($E$9:E152,$N$9:N152,"")+P153-SUMIFS($E$9:E152,$A$9:A152,"非課税・不課税取引計")-SUMIFS($E$9:E152,$A$9:A152,"小計")-SUMIFS($E$9:E152,$A$9:A152,"８％消費税計")-SUMIFS($E$9:E152,$A$9:A152,"８％対象計")-SUMIFS($E$9:E152,$A$9:A152,"８％(軽減)消費税計")-SUMIFS($E$9:E152,$A$9:A152,"８％(軽減)対象計"),IF(A153="８％(軽減)消費税計",ROUND(SUMIFS($E$9:E152,$A$9:A152,"８％(軽減)対象計")/COUNTIF($A$9:A152,"８％(軽減)対象計")*0.08,0)+P153,IF(A153="８％消費税計",ROUND(SUMIFS($E$9:E152,$A$9:A152,"８％対象計")/COUNTIF($A$9:A152,"８％対象計")*0.08,0)+P153,IF(AND(A153="値引き",C153="",D153=""),0+P153,IF(C153="","",IF(D153="","",ROUND(C153*D153,0)+P153)))))))))),"")</f>
        <v/>
      </c>
      <c r="F153" s="235"/>
      <c r="G153" s="236" t="str">
        <f ca="1">IFERROR(IF($A153="非課税・不課税取引計",SUMIFS(G$9:G152,$N$9:$N152,"非・不")+$Q153,IF(A153="８％(軽減)対象計",SUMIFS($G$9:G152,$N$9:N152,"※")+Q153,IF(AND(A153="小計",COUNTIF($A$9:A152,"小計")&lt;1),SUM($G$9:G152)+Q153,IF(AND(A153="小計",COUNTIF($A$9:A152,"小計")&gt;=1),SUM(OFFSET($G$8,LARGE($V$9:V152,1)+1,0,LARGE($V$9:V153,1)-LARGE($V$9:V152,1)-1,1))+Q153,IF($A153="８％対象計",SUMIFS(G$9:G152,$N$9:$N152,"")+$Q153-SUMIFS(G$9:G152,$A$9:$A152,"非課税・不課税取引計")-SUMIFS(G$9:G152,$A$9:$A152,"小計")-SUMIFS(G$9:G152,$A$9:$A152,"８％消費税計")-SUMIFS(G$9:G152,$A$9:$A152,"８％対象計")-SUMIFS($G$9:G152,$A$9:A152,"８％(軽減)消費税計")-SUMIFS($G$9:G152,$A$9:A152,"８％(軽減)対象計"),IF(A153="８％(軽減)消費税計",ROUND(SUMIFS($G$9:G152,$A$9:A152,"８％(軽減)対象計")/COUNTIF($A$9:A152,"８％(軽減)対象計")*0.08,0)+Q153,IF($A153="８％消費税計",ROUND(SUMIFS(G$9:G152,$A$9:$A152,"８％対象計")/COUNTIF($A$9:$A152,"８％対象計")*0.08,0)+$Q153,IF(A153="値引き",T153,IF($C153="","",IF($D153="","",ROUND(F153*$D153,0)+$Q153)))))))))),"")</f>
        <v/>
      </c>
      <c r="H153" s="237" t="str">
        <f t="shared" si="8"/>
        <v/>
      </c>
      <c r="I153" s="235"/>
      <c r="J153" s="238" t="str">
        <f ca="1">IFERROR(IF($A153="非課税・不課税取引計",SUMIFS(J$9:J152,$N$9:$N152,"非・不")+$R153,IF(A153="８％(軽減)対象計",SUMIFS($J$9:J152,$N$9:N152,"※")+R153,IF(AND(A153="小計",COUNTIF($A$9:A152,"小計")&lt;1),SUM($J$9:J152)+R153,IF(AND(A153="小計",COUNTIF($A$9:A152,"小計")&gt;=1),SUM(OFFSET($J$8,LARGE($V$9:V152,1)+1,0,LARGE($V$9:V153,1)-LARGE($V$9:V152,1)-1,1))+R153,IF($A153="８％対象計",SUMIFS(J$9:J152,$N$9:$N152,"")+$R153-SUMIFS(J$9:J152,$A$9:$A152,"非課税・不課税取引計")-SUMIFS(J$9:J152,$A$9:$A152,"小計")-SUMIFS(J$9:J152,$A$9:$A152,"８％消費税計")-SUMIFS(J$9:J152,$A$9:$A152,"８％対象計")-SUMIFS($J$9:J152,$A$9:A152,"８％(軽減)消費税計")-SUMIFS($J$9:J152,$A$9:A152,"８％(軽減)対象計"),IF(A153="８％(軽減)消費税計",ROUND(SUMIFS($J$9:J152,$A$9:A152,"８％(軽減)対象計")/COUNTIF($A$9:A152,"８％(軽減)対象計")*0.08,0)+R153,IF($A153="８％消費税計",ROUND(SUMIFS(J$9:J152,$A$9:$A152,"８％対象計")/COUNTIF($A$9:$A152,"８％対象計")*0.08,0)+$R153,IF(A153="値引き",U153,IF($C153="","",IF($D153="","",ROUND(I153*$D153,0)+$R153)))))))))),"")</f>
        <v/>
      </c>
      <c r="K153" s="239" t="str">
        <f t="shared" si="9"/>
        <v/>
      </c>
      <c r="L153" s="240" t="str">
        <f t="shared" si="10"/>
        <v/>
      </c>
      <c r="M153" s="234" t="str">
        <f ca="1">IFERROR(IF($A153="非課税・不課税取引計",SUMIFS(M$9:M152,$N$9:$N152,"非・不")+$S153,IF(A153="８％(軽減)対象計",SUMIFS($M$9:M152,$N$9:N152,"※")+S153,IF(AND(A153="小計",COUNTIF($A$9:A152,"小計")&lt;1),SUM($M$9:M152)+S153,IF(AND(A153="小計",COUNTIF($A$9:A152,"小計")&gt;=1),SUM(OFFSET($M$8,LARGE($V$9:V152,1)+1,0,LARGE($V$9:V153,1)-LARGE($V$9:V152,1)-1,1))+S153,IF($A153="８％対象計",SUMIFS(M$9:M152,$N$9:$N152,"")+$S153-SUMIFS(M$9:M152,$A$9:$A152,"非課税・不課税取引計")-SUMIFS(M$9:M152,$A$9:$A152,"小計")-SUMIFS(M$9:M152,$A$9:$A152,"８％消費税計")-SUMIFS(M$9:M152,$A$9:$A152,"８％対象計")-SUMIFS($M$9:M152,$A$9:A152,"８％(軽減)消費税計")-SUMIFS($M$9:M152,$A$9:A152,"８％(軽減)対象計"),IF(A153="８％(軽減)消費税計",ROUND(SUMIFS($M$9:M152,$A$9:A152,"８％(軽減)対象計")/COUNTIF($A$9:A152,"８％(軽減)対象計")*0.08,0)+S153,IF($A153="８％消費税計",ROUND(SUMIFS(M$9:M152,$A$9:$A152,"８％対象計")/COUNTIF($A$9:$A152,"８％対象計")*0.08,0)+$S153,IF(A153="値引き",E153-G153-J153+S153,IF($C153="","",IF($D153="","",E153-G153-J153+$S153)))))))))),"")</f>
        <v/>
      </c>
      <c r="N153" s="241"/>
      <c r="O153" s="242"/>
      <c r="P153" s="308"/>
      <c r="Q153" s="249"/>
      <c r="R153" s="249"/>
      <c r="S153" s="250"/>
      <c r="T153" s="264"/>
      <c r="U153" s="265"/>
      <c r="V153" s="214" t="str">
        <f t="shared" si="11"/>
        <v/>
      </c>
    </row>
    <row r="154" spans="1:22" ht="19.899999999999999" customHeight="1">
      <c r="A154" s="230"/>
      <c r="B154" s="231"/>
      <c r="C154" s="232"/>
      <c r="D154" s="233"/>
      <c r="E154" s="234" t="str">
        <f ca="1">IFERROR(IF(A154="非課税・不課税取引計",SUMIFS($E$9:E153,$N$9:N153,"非・不")+P154,IF(A154="８％(軽減)対象計",SUMIFS($E$9:E153,$N$9:N153,"※")+P154,IF(AND(A154="小計",COUNTIF($A$9:A153,"小計")&lt;1),SUM($E$9:E153)+P154,IF(AND(A154="小計",COUNTIF($A$9:A153,"小計")&gt;=1),SUM(OFFSET($E$8,LARGE($V$9:V153,1)+1,0,LARGE($V$9:V154,1)-LARGE($V$9:V153,1)-1,1))+P154,IF(A154="８％対象計",SUMIFS($E$9:E153,$N$9:N153,"")+P154-SUMIFS($E$9:E153,$A$9:A153,"非課税・不課税取引計")-SUMIFS($E$9:E153,$A$9:A153,"小計")-SUMIFS($E$9:E153,$A$9:A153,"８％消費税計")-SUMIFS($E$9:E153,$A$9:A153,"８％対象計")-SUMIFS($E$9:E153,$A$9:A153,"８％(軽減)消費税計")-SUMIFS($E$9:E153,$A$9:A153,"８％(軽減)対象計"),IF(A154="８％(軽減)消費税計",ROUND(SUMIFS($E$9:E153,$A$9:A153,"８％(軽減)対象計")/COUNTIF($A$9:A153,"８％(軽減)対象計")*0.08,0)+P154,IF(A154="８％消費税計",ROUND(SUMIFS($E$9:E153,$A$9:A153,"８％対象計")/COUNTIF($A$9:A153,"８％対象計")*0.08,0)+P154,IF(AND(A154="値引き",C154="",D154=""),0+P154,IF(C154="","",IF(D154="","",ROUND(C154*D154,0)+P154)))))))))),"")</f>
        <v/>
      </c>
      <c r="F154" s="235"/>
      <c r="G154" s="236" t="str">
        <f ca="1">IFERROR(IF($A154="非課税・不課税取引計",SUMIFS(G$9:G153,$N$9:$N153,"非・不")+$Q154,IF(A154="８％(軽減)対象計",SUMIFS($G$9:G153,$N$9:N153,"※")+Q154,IF(AND(A154="小計",COUNTIF($A$9:A153,"小計")&lt;1),SUM($G$9:G153)+Q154,IF(AND(A154="小計",COUNTIF($A$9:A153,"小計")&gt;=1),SUM(OFFSET($G$8,LARGE($V$9:V153,1)+1,0,LARGE($V$9:V154,1)-LARGE($V$9:V153,1)-1,1))+Q154,IF($A154="８％対象計",SUMIFS(G$9:G153,$N$9:$N153,"")+$Q154-SUMIFS(G$9:G153,$A$9:$A153,"非課税・不課税取引計")-SUMIFS(G$9:G153,$A$9:$A153,"小計")-SUMIFS(G$9:G153,$A$9:$A153,"８％消費税計")-SUMIFS(G$9:G153,$A$9:$A153,"８％対象計")-SUMIFS($G$9:G153,$A$9:A153,"８％(軽減)消費税計")-SUMIFS($G$9:G153,$A$9:A153,"８％(軽減)対象計"),IF(A154="８％(軽減)消費税計",ROUND(SUMIFS($G$9:G153,$A$9:A153,"８％(軽減)対象計")/COUNTIF($A$9:A153,"８％(軽減)対象計")*0.08,0)+Q154,IF($A154="８％消費税計",ROUND(SUMIFS(G$9:G153,$A$9:$A153,"８％対象計")/COUNTIF($A$9:$A153,"８％対象計")*0.08,0)+$Q154,IF(A154="値引き",T154,IF($C154="","",IF($D154="","",ROUND(F154*$D154,0)+$Q154)))))))))),"")</f>
        <v/>
      </c>
      <c r="H154" s="237" t="str">
        <f t="shared" si="8"/>
        <v/>
      </c>
      <c r="I154" s="235"/>
      <c r="J154" s="238" t="str">
        <f ca="1">IFERROR(IF($A154="非課税・不課税取引計",SUMIFS(J$9:J153,$N$9:$N153,"非・不")+$R154,IF(A154="８％(軽減)対象計",SUMIFS($J$9:J153,$N$9:N153,"※")+R154,IF(AND(A154="小計",COUNTIF($A$9:A153,"小計")&lt;1),SUM($J$9:J153)+R154,IF(AND(A154="小計",COUNTIF($A$9:A153,"小計")&gt;=1),SUM(OFFSET($J$8,LARGE($V$9:V153,1)+1,0,LARGE($V$9:V154,1)-LARGE($V$9:V153,1)-1,1))+R154,IF($A154="８％対象計",SUMIFS(J$9:J153,$N$9:$N153,"")+$R154-SUMIFS(J$9:J153,$A$9:$A153,"非課税・不課税取引計")-SUMIFS(J$9:J153,$A$9:$A153,"小計")-SUMIFS(J$9:J153,$A$9:$A153,"８％消費税計")-SUMIFS(J$9:J153,$A$9:$A153,"８％対象計")-SUMIFS($J$9:J153,$A$9:A153,"８％(軽減)消費税計")-SUMIFS($J$9:J153,$A$9:A153,"８％(軽減)対象計"),IF(A154="８％(軽減)消費税計",ROUND(SUMIFS($J$9:J153,$A$9:A153,"８％(軽減)対象計")/COUNTIF($A$9:A153,"８％(軽減)対象計")*0.08,0)+R154,IF($A154="８％消費税計",ROUND(SUMIFS(J$9:J153,$A$9:$A153,"８％対象計")/COUNTIF($A$9:$A153,"８％対象計")*0.08,0)+$R154,IF(A154="値引き",U154,IF($C154="","",IF($D154="","",ROUND(I154*$D154,0)+$R154)))))))))),"")</f>
        <v/>
      </c>
      <c r="K154" s="239" t="str">
        <f t="shared" si="9"/>
        <v/>
      </c>
      <c r="L154" s="240" t="str">
        <f t="shared" si="10"/>
        <v/>
      </c>
      <c r="M154" s="234" t="str">
        <f ca="1">IFERROR(IF($A154="非課税・不課税取引計",SUMIFS(M$9:M153,$N$9:$N153,"非・不")+$S154,IF(A154="８％(軽減)対象計",SUMIFS($M$9:M153,$N$9:N153,"※")+S154,IF(AND(A154="小計",COUNTIF($A$9:A153,"小計")&lt;1),SUM($M$9:M153)+S154,IF(AND(A154="小計",COUNTIF($A$9:A153,"小計")&gt;=1),SUM(OFFSET($M$8,LARGE($V$9:V153,1)+1,0,LARGE($V$9:V154,1)-LARGE($V$9:V153,1)-1,1))+S154,IF($A154="８％対象計",SUMIFS(M$9:M153,$N$9:$N153,"")+$S154-SUMIFS(M$9:M153,$A$9:$A153,"非課税・不課税取引計")-SUMIFS(M$9:M153,$A$9:$A153,"小計")-SUMIFS(M$9:M153,$A$9:$A153,"８％消費税計")-SUMIFS(M$9:M153,$A$9:$A153,"８％対象計")-SUMIFS($M$9:M153,$A$9:A153,"８％(軽減)消費税計")-SUMIFS($M$9:M153,$A$9:A153,"８％(軽減)対象計"),IF(A154="８％(軽減)消費税計",ROUND(SUMIFS($M$9:M153,$A$9:A153,"８％(軽減)対象計")/COUNTIF($A$9:A153,"８％(軽減)対象計")*0.08,0)+S154,IF($A154="８％消費税計",ROUND(SUMIFS(M$9:M153,$A$9:$A153,"８％対象計")/COUNTIF($A$9:$A153,"８％対象計")*0.08,0)+$S154,IF(A154="値引き",E154-G154-J154+S154,IF($C154="","",IF($D154="","",E154-G154-J154+$S154)))))))))),"")</f>
        <v/>
      </c>
      <c r="N154" s="241"/>
      <c r="O154" s="242"/>
      <c r="P154" s="308"/>
      <c r="Q154" s="249"/>
      <c r="R154" s="249"/>
      <c r="S154" s="250"/>
      <c r="T154" s="264"/>
      <c r="U154" s="265"/>
      <c r="V154" s="214" t="str">
        <f t="shared" si="11"/>
        <v/>
      </c>
    </row>
    <row r="155" spans="1:22" ht="19.899999999999999" customHeight="1">
      <c r="A155" s="230"/>
      <c r="B155" s="231"/>
      <c r="C155" s="232"/>
      <c r="D155" s="233"/>
      <c r="E155" s="234" t="str">
        <f ca="1">IFERROR(IF(A155="非課税・不課税取引計",SUMIFS($E$9:E154,$N$9:N154,"非・不")+P155,IF(A155="８％(軽減)対象計",SUMIFS($E$9:E154,$N$9:N154,"※")+P155,IF(AND(A155="小計",COUNTIF($A$9:A154,"小計")&lt;1),SUM($E$9:E154)+P155,IF(AND(A155="小計",COUNTIF($A$9:A154,"小計")&gt;=1),SUM(OFFSET($E$8,LARGE($V$9:V154,1)+1,0,LARGE($V$9:V155,1)-LARGE($V$9:V154,1)-1,1))+P155,IF(A155="８％対象計",SUMIFS($E$9:E154,$N$9:N154,"")+P155-SUMIFS($E$9:E154,$A$9:A154,"非課税・不課税取引計")-SUMIFS($E$9:E154,$A$9:A154,"小計")-SUMIFS($E$9:E154,$A$9:A154,"８％消費税計")-SUMIFS($E$9:E154,$A$9:A154,"８％対象計")-SUMIFS($E$9:E154,$A$9:A154,"８％(軽減)消費税計")-SUMIFS($E$9:E154,$A$9:A154,"８％(軽減)対象計"),IF(A155="８％(軽減)消費税計",ROUND(SUMIFS($E$9:E154,$A$9:A154,"８％(軽減)対象計")/COUNTIF($A$9:A154,"８％(軽減)対象計")*0.08,0)+P155,IF(A155="８％消費税計",ROUND(SUMIFS($E$9:E154,$A$9:A154,"８％対象計")/COUNTIF($A$9:A154,"８％対象計")*0.08,0)+P155,IF(AND(A155="値引き",C155="",D155=""),0+P155,IF(C155="","",IF(D155="","",ROUND(C155*D155,0)+P155)))))))))),"")</f>
        <v/>
      </c>
      <c r="F155" s="235"/>
      <c r="G155" s="236" t="str">
        <f ca="1">IFERROR(IF($A155="非課税・不課税取引計",SUMIFS(G$9:G154,$N$9:$N154,"非・不")+$Q155,IF(A155="８％(軽減)対象計",SUMIFS($G$9:G154,$N$9:N154,"※")+Q155,IF(AND(A155="小計",COUNTIF($A$9:A154,"小計")&lt;1),SUM($G$9:G154)+Q155,IF(AND(A155="小計",COUNTIF($A$9:A154,"小計")&gt;=1),SUM(OFFSET($G$8,LARGE($V$9:V154,1)+1,0,LARGE($V$9:V155,1)-LARGE($V$9:V154,1)-1,1))+Q155,IF($A155="８％対象計",SUMIFS(G$9:G154,$N$9:$N154,"")+$Q155-SUMIFS(G$9:G154,$A$9:$A154,"非課税・不課税取引計")-SUMIFS(G$9:G154,$A$9:$A154,"小計")-SUMIFS(G$9:G154,$A$9:$A154,"８％消費税計")-SUMIFS(G$9:G154,$A$9:$A154,"８％対象計")-SUMIFS($G$9:G154,$A$9:A154,"８％(軽減)消費税計")-SUMIFS($G$9:G154,$A$9:A154,"８％(軽減)対象計"),IF(A155="８％(軽減)消費税計",ROUND(SUMIFS($G$9:G154,$A$9:A154,"８％(軽減)対象計")/COUNTIF($A$9:A154,"８％(軽減)対象計")*0.08,0)+Q155,IF($A155="８％消費税計",ROUND(SUMIFS(G$9:G154,$A$9:$A154,"８％対象計")/COUNTIF($A$9:$A154,"８％対象計")*0.08,0)+$Q155,IF(A155="値引き",T155,IF($C155="","",IF($D155="","",ROUND(F155*$D155,0)+$Q155)))))))))),"")</f>
        <v/>
      </c>
      <c r="H155" s="237" t="str">
        <f t="shared" si="8"/>
        <v/>
      </c>
      <c r="I155" s="235"/>
      <c r="J155" s="238" t="str">
        <f ca="1">IFERROR(IF($A155="非課税・不課税取引計",SUMIFS(J$9:J154,$N$9:$N154,"非・不")+$R155,IF(A155="８％(軽減)対象計",SUMIFS($J$9:J154,$N$9:N154,"※")+R155,IF(AND(A155="小計",COUNTIF($A$9:A154,"小計")&lt;1),SUM($J$9:J154)+R155,IF(AND(A155="小計",COUNTIF($A$9:A154,"小計")&gt;=1),SUM(OFFSET($J$8,LARGE($V$9:V154,1)+1,0,LARGE($V$9:V155,1)-LARGE($V$9:V154,1)-1,1))+R155,IF($A155="８％対象計",SUMIFS(J$9:J154,$N$9:$N154,"")+$R155-SUMIFS(J$9:J154,$A$9:$A154,"非課税・不課税取引計")-SUMIFS(J$9:J154,$A$9:$A154,"小計")-SUMIFS(J$9:J154,$A$9:$A154,"８％消費税計")-SUMIFS(J$9:J154,$A$9:$A154,"８％対象計")-SUMIFS($J$9:J154,$A$9:A154,"８％(軽減)消費税計")-SUMIFS($J$9:J154,$A$9:A154,"８％(軽減)対象計"),IF(A155="８％(軽減)消費税計",ROUND(SUMIFS($J$9:J154,$A$9:A154,"８％(軽減)対象計")/COUNTIF($A$9:A154,"８％(軽減)対象計")*0.08,0)+R155,IF($A155="８％消費税計",ROUND(SUMIFS(J$9:J154,$A$9:$A154,"８％対象計")/COUNTIF($A$9:$A154,"８％対象計")*0.08,0)+$R155,IF(A155="値引き",U155,IF($C155="","",IF($D155="","",ROUND(I155*$D155,0)+$R155)))))))))),"")</f>
        <v/>
      </c>
      <c r="K155" s="239" t="str">
        <f t="shared" si="9"/>
        <v/>
      </c>
      <c r="L155" s="240" t="str">
        <f t="shared" si="10"/>
        <v/>
      </c>
      <c r="M155" s="234" t="str">
        <f ca="1">IFERROR(IF($A155="非課税・不課税取引計",SUMIFS(M$9:M154,$N$9:$N154,"非・不")+$S155,IF(A155="８％(軽減)対象計",SUMIFS($M$9:M154,$N$9:N154,"※")+S155,IF(AND(A155="小計",COUNTIF($A$9:A154,"小計")&lt;1),SUM($M$9:M154)+S155,IF(AND(A155="小計",COUNTIF($A$9:A154,"小計")&gt;=1),SUM(OFFSET($M$8,LARGE($V$9:V154,1)+1,0,LARGE($V$9:V155,1)-LARGE($V$9:V154,1)-1,1))+S155,IF($A155="８％対象計",SUMIFS(M$9:M154,$N$9:$N154,"")+$S155-SUMIFS(M$9:M154,$A$9:$A154,"非課税・不課税取引計")-SUMIFS(M$9:M154,$A$9:$A154,"小計")-SUMIFS(M$9:M154,$A$9:$A154,"８％消費税計")-SUMIFS(M$9:M154,$A$9:$A154,"８％対象計")-SUMIFS($M$9:M154,$A$9:A154,"８％(軽減)消費税計")-SUMIFS($M$9:M154,$A$9:A154,"８％(軽減)対象計"),IF(A155="８％(軽減)消費税計",ROUND(SUMIFS($M$9:M154,$A$9:A154,"８％(軽減)対象計")/COUNTIF($A$9:A154,"８％(軽減)対象計")*0.08,0)+S155,IF($A155="８％消費税計",ROUND(SUMIFS(M$9:M154,$A$9:$A154,"８％対象計")/COUNTIF($A$9:$A154,"８％対象計")*0.08,0)+$S155,IF(A155="値引き",E155-G155-J155+S155,IF($C155="","",IF($D155="","",E155-G155-J155+$S155)))))))))),"")</f>
        <v/>
      </c>
      <c r="N155" s="241"/>
      <c r="O155" s="242"/>
      <c r="P155" s="308"/>
      <c r="Q155" s="249"/>
      <c r="R155" s="249"/>
      <c r="S155" s="250"/>
      <c r="T155" s="264"/>
      <c r="U155" s="265"/>
      <c r="V155" s="214" t="str">
        <f t="shared" si="11"/>
        <v/>
      </c>
    </row>
    <row r="156" spans="1:22" ht="19.899999999999999" customHeight="1">
      <c r="A156" s="230"/>
      <c r="B156" s="231"/>
      <c r="C156" s="232"/>
      <c r="D156" s="233"/>
      <c r="E156" s="234" t="str">
        <f ca="1">IFERROR(IF(A156="非課税・不課税取引計",SUMIFS($E$9:E155,$N$9:N155,"非・不")+P156,IF(A156="８％(軽減)対象計",SUMIFS($E$9:E155,$N$9:N155,"※")+P156,IF(AND(A156="小計",COUNTIF($A$9:A155,"小計")&lt;1),SUM($E$9:E155)+P156,IF(AND(A156="小計",COUNTIF($A$9:A155,"小計")&gt;=1),SUM(OFFSET($E$8,LARGE($V$9:V155,1)+1,0,LARGE($V$9:V156,1)-LARGE($V$9:V155,1)-1,1))+P156,IF(A156="８％対象計",SUMIFS($E$9:E155,$N$9:N155,"")+P156-SUMIFS($E$9:E155,$A$9:A155,"非課税・不課税取引計")-SUMIFS($E$9:E155,$A$9:A155,"小計")-SUMIFS($E$9:E155,$A$9:A155,"８％消費税計")-SUMIFS($E$9:E155,$A$9:A155,"８％対象計")-SUMIFS($E$9:E155,$A$9:A155,"８％(軽減)消費税計")-SUMIFS($E$9:E155,$A$9:A155,"８％(軽減)対象計"),IF(A156="８％(軽減)消費税計",ROUND(SUMIFS($E$9:E155,$A$9:A155,"８％(軽減)対象計")/COUNTIF($A$9:A155,"８％(軽減)対象計")*0.08,0)+P156,IF(A156="８％消費税計",ROUND(SUMIFS($E$9:E155,$A$9:A155,"８％対象計")/COUNTIF($A$9:A155,"８％対象計")*0.08,0)+P156,IF(AND(A156="値引き",C156="",D156=""),0+P156,IF(C156="","",IF(D156="","",ROUND(C156*D156,0)+P156)))))))))),"")</f>
        <v/>
      </c>
      <c r="F156" s="235"/>
      <c r="G156" s="236" t="str">
        <f ca="1">IFERROR(IF($A156="非課税・不課税取引計",SUMIFS(G$9:G155,$N$9:$N155,"非・不")+$Q156,IF(A156="８％(軽減)対象計",SUMIFS($G$9:G155,$N$9:N155,"※")+Q156,IF(AND(A156="小計",COUNTIF($A$9:A155,"小計")&lt;1),SUM($G$9:G155)+Q156,IF(AND(A156="小計",COUNTIF($A$9:A155,"小計")&gt;=1),SUM(OFFSET($G$8,LARGE($V$9:V155,1)+1,0,LARGE($V$9:V156,1)-LARGE($V$9:V155,1)-1,1))+Q156,IF($A156="８％対象計",SUMIFS(G$9:G155,$N$9:$N155,"")+$Q156-SUMIFS(G$9:G155,$A$9:$A155,"非課税・不課税取引計")-SUMIFS(G$9:G155,$A$9:$A155,"小計")-SUMIFS(G$9:G155,$A$9:$A155,"８％消費税計")-SUMIFS(G$9:G155,$A$9:$A155,"８％対象計")-SUMIFS($G$9:G155,$A$9:A155,"８％(軽減)消費税計")-SUMIFS($G$9:G155,$A$9:A155,"８％(軽減)対象計"),IF(A156="８％(軽減)消費税計",ROUND(SUMIFS($G$9:G155,$A$9:A155,"８％(軽減)対象計")/COUNTIF($A$9:A155,"８％(軽減)対象計")*0.08,0)+Q156,IF($A156="８％消費税計",ROUND(SUMIFS(G$9:G155,$A$9:$A155,"８％対象計")/COUNTIF($A$9:$A155,"８％対象計")*0.08,0)+$Q156,IF(A156="値引き",T156,IF($C156="","",IF($D156="","",ROUND(F156*$D156,0)+$Q156)))))))))),"")</f>
        <v/>
      </c>
      <c r="H156" s="237" t="str">
        <f t="shared" si="8"/>
        <v/>
      </c>
      <c r="I156" s="235"/>
      <c r="J156" s="238" t="str">
        <f ca="1">IFERROR(IF($A156="非課税・不課税取引計",SUMIFS(J$9:J155,$N$9:$N155,"非・不")+$R156,IF(A156="８％(軽減)対象計",SUMIFS($J$9:J155,$N$9:N155,"※")+R156,IF(AND(A156="小計",COUNTIF($A$9:A155,"小計")&lt;1),SUM($J$9:J155)+R156,IF(AND(A156="小計",COUNTIF($A$9:A155,"小計")&gt;=1),SUM(OFFSET($J$8,LARGE($V$9:V155,1)+1,0,LARGE($V$9:V156,1)-LARGE($V$9:V155,1)-1,1))+R156,IF($A156="８％対象計",SUMIFS(J$9:J155,$N$9:$N155,"")+$R156-SUMIFS(J$9:J155,$A$9:$A155,"非課税・不課税取引計")-SUMIFS(J$9:J155,$A$9:$A155,"小計")-SUMIFS(J$9:J155,$A$9:$A155,"８％消費税計")-SUMIFS(J$9:J155,$A$9:$A155,"８％対象計")-SUMIFS($J$9:J155,$A$9:A155,"８％(軽減)消費税計")-SUMIFS($J$9:J155,$A$9:A155,"８％(軽減)対象計"),IF(A156="８％(軽減)消費税計",ROUND(SUMIFS($J$9:J155,$A$9:A155,"８％(軽減)対象計")/COUNTIF($A$9:A155,"８％(軽減)対象計")*0.08,0)+R156,IF($A156="８％消費税計",ROUND(SUMIFS(J$9:J155,$A$9:$A155,"８％対象計")/COUNTIF($A$9:$A155,"８％対象計")*0.08,0)+$R156,IF(A156="値引き",U156,IF($C156="","",IF($D156="","",ROUND(I156*$D156,0)+$R156)))))))))),"")</f>
        <v/>
      </c>
      <c r="K156" s="239" t="str">
        <f t="shared" si="9"/>
        <v/>
      </c>
      <c r="L156" s="240" t="str">
        <f t="shared" si="10"/>
        <v/>
      </c>
      <c r="M156" s="234" t="str">
        <f ca="1">IFERROR(IF($A156="非課税・不課税取引計",SUMIFS(M$9:M155,$N$9:$N155,"非・不")+$S156,IF(A156="８％(軽減)対象計",SUMIFS($M$9:M155,$N$9:N155,"※")+S156,IF(AND(A156="小計",COUNTIF($A$9:A155,"小計")&lt;1),SUM($M$9:M155)+S156,IF(AND(A156="小計",COUNTIF($A$9:A155,"小計")&gt;=1),SUM(OFFSET($M$8,LARGE($V$9:V155,1)+1,0,LARGE($V$9:V156,1)-LARGE($V$9:V155,1)-1,1))+S156,IF($A156="８％対象計",SUMIFS(M$9:M155,$N$9:$N155,"")+$S156-SUMIFS(M$9:M155,$A$9:$A155,"非課税・不課税取引計")-SUMIFS(M$9:M155,$A$9:$A155,"小計")-SUMIFS(M$9:M155,$A$9:$A155,"８％消費税計")-SUMIFS(M$9:M155,$A$9:$A155,"８％対象計")-SUMIFS($M$9:M155,$A$9:A155,"８％(軽減)消費税計")-SUMIFS($M$9:M155,$A$9:A155,"８％(軽減)対象計"),IF(A156="８％(軽減)消費税計",ROUND(SUMIFS($M$9:M155,$A$9:A155,"８％(軽減)対象計")/COUNTIF($A$9:A155,"８％(軽減)対象計")*0.08,0)+S156,IF($A156="８％消費税計",ROUND(SUMIFS(M$9:M155,$A$9:$A155,"８％対象計")/COUNTIF($A$9:$A155,"８％対象計")*0.08,0)+$S156,IF(A156="値引き",E156-G156-J156+S156,IF($C156="","",IF($D156="","",E156-G156-J156+$S156)))))))))),"")</f>
        <v/>
      </c>
      <c r="N156" s="241"/>
      <c r="O156" s="242"/>
      <c r="P156" s="308"/>
      <c r="Q156" s="249"/>
      <c r="R156" s="249"/>
      <c r="S156" s="250"/>
      <c r="T156" s="264"/>
      <c r="U156" s="265"/>
      <c r="V156" s="214" t="str">
        <f t="shared" si="11"/>
        <v/>
      </c>
    </row>
    <row r="157" spans="1:22" ht="19.899999999999999" customHeight="1">
      <c r="A157" s="230"/>
      <c r="B157" s="231"/>
      <c r="C157" s="232"/>
      <c r="D157" s="233"/>
      <c r="E157" s="234" t="str">
        <f ca="1">IFERROR(IF(A157="非課税・不課税取引計",SUMIFS($E$9:E156,$N$9:N156,"非・不")+P157,IF(A157="８％(軽減)対象計",SUMIFS($E$9:E156,$N$9:N156,"※")+P157,IF(AND(A157="小計",COUNTIF($A$9:A156,"小計")&lt;1),SUM($E$9:E156)+P157,IF(AND(A157="小計",COUNTIF($A$9:A156,"小計")&gt;=1),SUM(OFFSET($E$8,LARGE($V$9:V156,1)+1,0,LARGE($V$9:V157,1)-LARGE($V$9:V156,1)-1,1))+P157,IF(A157="８％対象計",SUMIFS($E$9:E156,$N$9:N156,"")+P157-SUMIFS($E$9:E156,$A$9:A156,"非課税・不課税取引計")-SUMIFS($E$9:E156,$A$9:A156,"小計")-SUMIFS($E$9:E156,$A$9:A156,"８％消費税計")-SUMIFS($E$9:E156,$A$9:A156,"８％対象計")-SUMIFS($E$9:E156,$A$9:A156,"８％(軽減)消費税計")-SUMIFS($E$9:E156,$A$9:A156,"８％(軽減)対象計"),IF(A157="８％(軽減)消費税計",ROUND(SUMIFS($E$9:E156,$A$9:A156,"８％(軽減)対象計")/COUNTIF($A$9:A156,"８％(軽減)対象計")*0.08,0)+P157,IF(A157="８％消費税計",ROUND(SUMIFS($E$9:E156,$A$9:A156,"８％対象計")/COUNTIF($A$9:A156,"８％対象計")*0.08,0)+P157,IF(AND(A157="値引き",C157="",D157=""),0+P157,IF(C157="","",IF(D157="","",ROUND(C157*D157,0)+P157)))))))))),"")</f>
        <v/>
      </c>
      <c r="F157" s="235"/>
      <c r="G157" s="236" t="str">
        <f ca="1">IFERROR(IF($A157="非課税・不課税取引計",SUMIFS(G$9:G156,$N$9:$N156,"非・不")+$Q157,IF(A157="８％(軽減)対象計",SUMIFS($G$9:G156,$N$9:N156,"※")+Q157,IF(AND(A157="小計",COUNTIF($A$9:A156,"小計")&lt;1),SUM($G$9:G156)+Q157,IF(AND(A157="小計",COUNTIF($A$9:A156,"小計")&gt;=1),SUM(OFFSET($G$8,LARGE($V$9:V156,1)+1,0,LARGE($V$9:V157,1)-LARGE($V$9:V156,1)-1,1))+Q157,IF($A157="８％対象計",SUMIFS(G$9:G156,$N$9:$N156,"")+$Q157-SUMIFS(G$9:G156,$A$9:$A156,"非課税・不課税取引計")-SUMIFS(G$9:G156,$A$9:$A156,"小計")-SUMIFS(G$9:G156,$A$9:$A156,"８％消費税計")-SUMIFS(G$9:G156,$A$9:$A156,"８％対象計")-SUMIFS($G$9:G156,$A$9:A156,"８％(軽減)消費税計")-SUMIFS($G$9:G156,$A$9:A156,"８％(軽減)対象計"),IF(A157="８％(軽減)消費税計",ROUND(SUMIFS($G$9:G156,$A$9:A156,"８％(軽減)対象計")/COUNTIF($A$9:A156,"８％(軽減)対象計")*0.08,0)+Q157,IF($A157="８％消費税計",ROUND(SUMIFS(G$9:G156,$A$9:$A156,"８％対象計")/COUNTIF($A$9:$A156,"８％対象計")*0.08,0)+$Q157,IF(A157="値引き",T157,IF($C157="","",IF($D157="","",ROUND(F157*$D157,0)+$Q157)))))))))),"")</f>
        <v/>
      </c>
      <c r="H157" s="237" t="str">
        <f t="shared" si="8"/>
        <v/>
      </c>
      <c r="I157" s="235"/>
      <c r="J157" s="238" t="str">
        <f ca="1">IFERROR(IF($A157="非課税・不課税取引計",SUMIFS(J$9:J156,$N$9:$N156,"非・不")+$R157,IF(A157="８％(軽減)対象計",SUMIFS($J$9:J156,$N$9:N156,"※")+R157,IF(AND(A157="小計",COUNTIF($A$9:A156,"小計")&lt;1),SUM($J$9:J156)+R157,IF(AND(A157="小計",COUNTIF($A$9:A156,"小計")&gt;=1),SUM(OFFSET($J$8,LARGE($V$9:V156,1)+1,0,LARGE($V$9:V157,1)-LARGE($V$9:V156,1)-1,1))+R157,IF($A157="８％対象計",SUMIFS(J$9:J156,$N$9:$N156,"")+$R157-SUMIFS(J$9:J156,$A$9:$A156,"非課税・不課税取引計")-SUMIFS(J$9:J156,$A$9:$A156,"小計")-SUMIFS(J$9:J156,$A$9:$A156,"８％消費税計")-SUMIFS(J$9:J156,$A$9:$A156,"８％対象計")-SUMIFS($J$9:J156,$A$9:A156,"８％(軽減)消費税計")-SUMIFS($J$9:J156,$A$9:A156,"８％(軽減)対象計"),IF(A157="８％(軽減)消費税計",ROUND(SUMIFS($J$9:J156,$A$9:A156,"８％(軽減)対象計")/COUNTIF($A$9:A156,"８％(軽減)対象計")*0.08,0)+R157,IF($A157="８％消費税計",ROUND(SUMIFS(J$9:J156,$A$9:$A156,"８％対象計")/COUNTIF($A$9:$A156,"８％対象計")*0.08,0)+$R157,IF(A157="値引き",U157,IF($C157="","",IF($D157="","",ROUND(I157*$D157,0)+$R157)))))))))),"")</f>
        <v/>
      </c>
      <c r="K157" s="239" t="str">
        <f t="shared" si="9"/>
        <v/>
      </c>
      <c r="L157" s="240" t="str">
        <f t="shared" si="10"/>
        <v/>
      </c>
      <c r="M157" s="234" t="str">
        <f ca="1">IFERROR(IF($A157="非課税・不課税取引計",SUMIFS(M$9:M156,$N$9:$N156,"非・不")+$S157,IF(A157="８％(軽減)対象計",SUMIFS($M$9:M156,$N$9:N156,"※")+S157,IF(AND(A157="小計",COUNTIF($A$9:A156,"小計")&lt;1),SUM($M$9:M156)+S157,IF(AND(A157="小計",COUNTIF($A$9:A156,"小計")&gt;=1),SUM(OFFSET($M$8,LARGE($V$9:V156,1)+1,0,LARGE($V$9:V157,1)-LARGE($V$9:V156,1)-1,1))+S157,IF($A157="８％対象計",SUMIFS(M$9:M156,$N$9:$N156,"")+$S157-SUMIFS(M$9:M156,$A$9:$A156,"非課税・不課税取引計")-SUMIFS(M$9:M156,$A$9:$A156,"小計")-SUMIFS(M$9:M156,$A$9:$A156,"８％消費税計")-SUMIFS(M$9:M156,$A$9:$A156,"８％対象計")-SUMIFS($M$9:M156,$A$9:A156,"８％(軽減)消費税計")-SUMIFS($M$9:M156,$A$9:A156,"８％(軽減)対象計"),IF(A157="８％(軽減)消費税計",ROUND(SUMIFS($M$9:M156,$A$9:A156,"８％(軽減)対象計")/COUNTIF($A$9:A156,"８％(軽減)対象計")*0.08,0)+S157,IF($A157="８％消費税計",ROUND(SUMIFS(M$9:M156,$A$9:$A156,"８％対象計")/COUNTIF($A$9:$A156,"８％対象計")*0.08,0)+$S157,IF(A157="値引き",E157-G157-J157+S157,IF($C157="","",IF($D157="","",E157-G157-J157+$S157)))))))))),"")</f>
        <v/>
      </c>
      <c r="N157" s="241"/>
      <c r="O157" s="242"/>
      <c r="P157" s="308"/>
      <c r="Q157" s="249"/>
      <c r="R157" s="249"/>
      <c r="S157" s="250"/>
      <c r="T157" s="264"/>
      <c r="U157" s="265"/>
      <c r="V157" s="214" t="str">
        <f t="shared" si="11"/>
        <v/>
      </c>
    </row>
    <row r="158" spans="1:22" ht="19.899999999999999" customHeight="1">
      <c r="A158" s="230"/>
      <c r="B158" s="231"/>
      <c r="C158" s="232"/>
      <c r="D158" s="233"/>
      <c r="E158" s="234" t="str">
        <f ca="1">IFERROR(IF(A158="非課税・不課税取引計",SUMIFS($E$9:E157,$N$9:N157,"非・不")+P158,IF(A158="８％(軽減)対象計",SUMIFS($E$9:E157,$N$9:N157,"※")+P158,IF(AND(A158="小計",COUNTIF($A$9:A157,"小計")&lt;1),SUM($E$9:E157)+P158,IF(AND(A158="小計",COUNTIF($A$9:A157,"小計")&gt;=1),SUM(OFFSET($E$8,LARGE($V$9:V157,1)+1,0,LARGE($V$9:V158,1)-LARGE($V$9:V157,1)-1,1))+P158,IF(A158="８％対象計",SUMIFS($E$9:E157,$N$9:N157,"")+P158-SUMIFS($E$9:E157,$A$9:A157,"非課税・不課税取引計")-SUMIFS($E$9:E157,$A$9:A157,"小計")-SUMIFS($E$9:E157,$A$9:A157,"８％消費税計")-SUMIFS($E$9:E157,$A$9:A157,"８％対象計")-SUMIFS($E$9:E157,$A$9:A157,"８％(軽減)消費税計")-SUMIFS($E$9:E157,$A$9:A157,"８％(軽減)対象計"),IF(A158="８％(軽減)消費税計",ROUND(SUMIFS($E$9:E157,$A$9:A157,"８％(軽減)対象計")/COUNTIF($A$9:A157,"８％(軽減)対象計")*0.08,0)+P158,IF(A158="８％消費税計",ROUND(SUMIFS($E$9:E157,$A$9:A157,"８％対象計")/COUNTIF($A$9:A157,"８％対象計")*0.08,0)+P158,IF(AND(A158="値引き",C158="",D158=""),0+P158,IF(C158="","",IF(D158="","",ROUND(C158*D158,0)+P158)))))))))),"")</f>
        <v/>
      </c>
      <c r="F158" s="235"/>
      <c r="G158" s="236" t="str">
        <f ca="1">IFERROR(IF($A158="非課税・不課税取引計",SUMIFS(G$9:G157,$N$9:$N157,"非・不")+$Q158,IF(A158="８％(軽減)対象計",SUMIFS($G$9:G157,$N$9:N157,"※")+Q158,IF(AND(A158="小計",COUNTIF($A$9:A157,"小計")&lt;1),SUM($G$9:G157)+Q158,IF(AND(A158="小計",COUNTIF($A$9:A157,"小計")&gt;=1),SUM(OFFSET($G$8,LARGE($V$9:V157,1)+1,0,LARGE($V$9:V158,1)-LARGE($V$9:V157,1)-1,1))+Q158,IF($A158="８％対象計",SUMIFS(G$9:G157,$N$9:$N157,"")+$Q158-SUMIFS(G$9:G157,$A$9:$A157,"非課税・不課税取引計")-SUMIFS(G$9:G157,$A$9:$A157,"小計")-SUMIFS(G$9:G157,$A$9:$A157,"８％消費税計")-SUMIFS(G$9:G157,$A$9:$A157,"８％対象計")-SUMIFS($G$9:G157,$A$9:A157,"８％(軽減)消費税計")-SUMIFS($G$9:G157,$A$9:A157,"８％(軽減)対象計"),IF(A158="８％(軽減)消費税計",ROUND(SUMIFS($G$9:G157,$A$9:A157,"８％(軽減)対象計")/COUNTIF($A$9:A157,"８％(軽減)対象計")*0.08,0)+Q158,IF($A158="８％消費税計",ROUND(SUMIFS(G$9:G157,$A$9:$A157,"８％対象計")/COUNTIF($A$9:$A157,"８％対象計")*0.08,0)+$Q158,IF(A158="値引き",T158,IF($C158="","",IF($D158="","",ROUND(F158*$D158,0)+$Q158)))))))))),"")</f>
        <v/>
      </c>
      <c r="H158" s="237" t="str">
        <f t="shared" si="8"/>
        <v/>
      </c>
      <c r="I158" s="235"/>
      <c r="J158" s="238" t="str">
        <f ca="1">IFERROR(IF($A158="非課税・不課税取引計",SUMIFS(J$9:J157,$N$9:$N157,"非・不")+$R158,IF(A158="８％(軽減)対象計",SUMIFS($J$9:J157,$N$9:N157,"※")+R158,IF(AND(A158="小計",COUNTIF($A$9:A157,"小計")&lt;1),SUM($J$9:J157)+R158,IF(AND(A158="小計",COUNTIF($A$9:A157,"小計")&gt;=1),SUM(OFFSET($J$8,LARGE($V$9:V157,1)+1,0,LARGE($V$9:V158,1)-LARGE($V$9:V157,1)-1,1))+R158,IF($A158="８％対象計",SUMIFS(J$9:J157,$N$9:$N157,"")+$R158-SUMIFS(J$9:J157,$A$9:$A157,"非課税・不課税取引計")-SUMIFS(J$9:J157,$A$9:$A157,"小計")-SUMIFS(J$9:J157,$A$9:$A157,"８％消費税計")-SUMIFS(J$9:J157,$A$9:$A157,"８％対象計")-SUMIFS($J$9:J157,$A$9:A157,"８％(軽減)消費税計")-SUMIFS($J$9:J157,$A$9:A157,"８％(軽減)対象計"),IF(A158="８％(軽減)消費税計",ROUND(SUMIFS($J$9:J157,$A$9:A157,"８％(軽減)対象計")/COUNTIF($A$9:A157,"８％(軽減)対象計")*0.08,0)+R158,IF($A158="８％消費税計",ROUND(SUMIFS(J$9:J157,$A$9:$A157,"８％対象計")/COUNTIF($A$9:$A157,"８％対象計")*0.08,0)+$R158,IF(A158="値引き",U158,IF($C158="","",IF($D158="","",ROUND(I158*$D158,0)+$R158)))))))))),"")</f>
        <v/>
      </c>
      <c r="K158" s="239" t="str">
        <f t="shared" si="9"/>
        <v/>
      </c>
      <c r="L158" s="240" t="str">
        <f t="shared" si="10"/>
        <v/>
      </c>
      <c r="M158" s="234" t="str">
        <f ca="1">IFERROR(IF($A158="非課税・不課税取引計",SUMIFS(M$9:M157,$N$9:$N157,"非・不")+$S158,IF(A158="８％(軽減)対象計",SUMIFS($M$9:M157,$N$9:N157,"※")+S158,IF(AND(A158="小計",COUNTIF($A$9:A157,"小計")&lt;1),SUM($M$9:M157)+S158,IF(AND(A158="小計",COUNTIF($A$9:A157,"小計")&gt;=1),SUM(OFFSET($M$8,LARGE($V$9:V157,1)+1,0,LARGE($V$9:V158,1)-LARGE($V$9:V157,1)-1,1))+S158,IF($A158="８％対象計",SUMIFS(M$9:M157,$N$9:$N157,"")+$S158-SUMIFS(M$9:M157,$A$9:$A157,"非課税・不課税取引計")-SUMIFS(M$9:M157,$A$9:$A157,"小計")-SUMIFS(M$9:M157,$A$9:$A157,"８％消費税計")-SUMIFS(M$9:M157,$A$9:$A157,"８％対象計")-SUMIFS($M$9:M157,$A$9:A157,"８％(軽減)消費税計")-SUMIFS($M$9:M157,$A$9:A157,"８％(軽減)対象計"),IF(A158="８％(軽減)消費税計",ROUND(SUMIFS($M$9:M157,$A$9:A157,"８％(軽減)対象計")/COUNTIF($A$9:A157,"８％(軽減)対象計")*0.08,0)+S158,IF($A158="８％消費税計",ROUND(SUMIFS(M$9:M157,$A$9:$A157,"８％対象計")/COUNTIF($A$9:$A157,"８％対象計")*0.08,0)+$S158,IF(A158="値引き",E158-G158-J158+S158,IF($C158="","",IF($D158="","",E158-G158-J158+$S158)))))))))),"")</f>
        <v/>
      </c>
      <c r="N158" s="241"/>
      <c r="O158" s="242"/>
      <c r="P158" s="308"/>
      <c r="Q158" s="249"/>
      <c r="R158" s="249"/>
      <c r="S158" s="250"/>
      <c r="T158" s="264"/>
      <c r="U158" s="265"/>
      <c r="V158" s="214" t="str">
        <f t="shared" si="11"/>
        <v/>
      </c>
    </row>
    <row r="159" spans="1:22" ht="19.899999999999999" customHeight="1">
      <c r="A159" s="230"/>
      <c r="B159" s="231"/>
      <c r="C159" s="232"/>
      <c r="D159" s="233"/>
      <c r="E159" s="234" t="str">
        <f ca="1">IFERROR(IF(A159="非課税・不課税取引計",SUMIFS($E$9:E158,$N$9:N158,"非・不")+P159,IF(A159="８％(軽減)対象計",SUMIFS($E$9:E158,$N$9:N158,"※")+P159,IF(AND(A159="小計",COUNTIF($A$9:A158,"小計")&lt;1),SUM($E$9:E158)+P159,IF(AND(A159="小計",COUNTIF($A$9:A158,"小計")&gt;=1),SUM(OFFSET($E$8,LARGE($V$9:V158,1)+1,0,LARGE($V$9:V159,1)-LARGE($V$9:V158,1)-1,1))+P159,IF(A159="８％対象計",SUMIFS($E$9:E158,$N$9:N158,"")+P159-SUMIFS($E$9:E158,$A$9:A158,"非課税・不課税取引計")-SUMIFS($E$9:E158,$A$9:A158,"小計")-SUMIFS($E$9:E158,$A$9:A158,"８％消費税計")-SUMIFS($E$9:E158,$A$9:A158,"８％対象計")-SUMIFS($E$9:E158,$A$9:A158,"８％(軽減)消費税計")-SUMIFS($E$9:E158,$A$9:A158,"８％(軽減)対象計"),IF(A159="８％(軽減)消費税計",ROUND(SUMIFS($E$9:E158,$A$9:A158,"８％(軽減)対象計")/COUNTIF($A$9:A158,"８％(軽減)対象計")*0.08,0)+P159,IF(A159="８％消費税計",ROUND(SUMIFS($E$9:E158,$A$9:A158,"８％対象計")/COUNTIF($A$9:A158,"８％対象計")*0.08,0)+P159,IF(AND(A159="値引き",C159="",D159=""),0+P159,IF(C159="","",IF(D159="","",ROUND(C159*D159,0)+P159)))))))))),"")</f>
        <v/>
      </c>
      <c r="F159" s="235"/>
      <c r="G159" s="236" t="str">
        <f ca="1">IFERROR(IF($A159="非課税・不課税取引計",SUMIFS(G$9:G158,$N$9:$N158,"非・不")+$Q159,IF(A159="８％(軽減)対象計",SUMIFS($G$9:G158,$N$9:N158,"※")+Q159,IF(AND(A159="小計",COUNTIF($A$9:A158,"小計")&lt;1),SUM($G$9:G158)+Q159,IF(AND(A159="小計",COUNTIF($A$9:A158,"小計")&gt;=1),SUM(OFFSET($G$8,LARGE($V$9:V158,1)+1,0,LARGE($V$9:V159,1)-LARGE($V$9:V158,1)-1,1))+Q159,IF($A159="８％対象計",SUMIFS(G$9:G158,$N$9:$N158,"")+$Q159-SUMIFS(G$9:G158,$A$9:$A158,"非課税・不課税取引計")-SUMIFS(G$9:G158,$A$9:$A158,"小計")-SUMIFS(G$9:G158,$A$9:$A158,"８％消費税計")-SUMIFS(G$9:G158,$A$9:$A158,"８％対象計")-SUMIFS($G$9:G158,$A$9:A158,"８％(軽減)消費税計")-SUMIFS($G$9:G158,$A$9:A158,"８％(軽減)対象計"),IF(A159="８％(軽減)消費税計",ROUND(SUMIFS($G$9:G158,$A$9:A158,"８％(軽減)対象計")/COUNTIF($A$9:A158,"８％(軽減)対象計")*0.08,0)+Q159,IF($A159="８％消費税計",ROUND(SUMIFS(G$9:G158,$A$9:$A158,"８％対象計")/COUNTIF($A$9:$A158,"８％対象計")*0.08,0)+$Q159,IF(A159="値引き",T159,IF($C159="","",IF($D159="","",ROUND(F159*$D159,0)+$Q159)))))))))),"")</f>
        <v/>
      </c>
      <c r="H159" s="237" t="str">
        <f t="shared" si="8"/>
        <v/>
      </c>
      <c r="I159" s="235"/>
      <c r="J159" s="238" t="str">
        <f ca="1">IFERROR(IF($A159="非課税・不課税取引計",SUMIFS(J$9:J158,$N$9:$N158,"非・不")+$R159,IF(A159="８％(軽減)対象計",SUMIFS($J$9:J158,$N$9:N158,"※")+R159,IF(AND(A159="小計",COUNTIF($A$9:A158,"小計")&lt;1),SUM($J$9:J158)+R159,IF(AND(A159="小計",COUNTIF($A$9:A158,"小計")&gt;=1),SUM(OFFSET($J$8,LARGE($V$9:V158,1)+1,0,LARGE($V$9:V159,1)-LARGE($V$9:V158,1)-1,1))+R159,IF($A159="８％対象計",SUMIFS(J$9:J158,$N$9:$N158,"")+$R159-SUMIFS(J$9:J158,$A$9:$A158,"非課税・不課税取引計")-SUMIFS(J$9:J158,$A$9:$A158,"小計")-SUMIFS(J$9:J158,$A$9:$A158,"８％消費税計")-SUMIFS(J$9:J158,$A$9:$A158,"８％対象計")-SUMIFS($J$9:J158,$A$9:A158,"８％(軽減)消費税計")-SUMIFS($J$9:J158,$A$9:A158,"８％(軽減)対象計"),IF(A159="８％(軽減)消費税計",ROUND(SUMIFS($J$9:J158,$A$9:A158,"８％(軽減)対象計")/COUNTIF($A$9:A158,"８％(軽減)対象計")*0.08,0)+R159,IF($A159="８％消費税計",ROUND(SUMIFS(J$9:J158,$A$9:$A158,"８％対象計")/COUNTIF($A$9:$A158,"８％対象計")*0.08,0)+$R159,IF(A159="値引き",U159,IF($C159="","",IF($D159="","",ROUND(I159*$D159,0)+$R159)))))))))),"")</f>
        <v/>
      </c>
      <c r="K159" s="239" t="str">
        <f t="shared" si="9"/>
        <v/>
      </c>
      <c r="L159" s="240" t="str">
        <f t="shared" si="10"/>
        <v/>
      </c>
      <c r="M159" s="234" t="str">
        <f ca="1">IFERROR(IF($A159="非課税・不課税取引計",SUMIFS(M$9:M158,$N$9:$N158,"非・不")+$S159,IF(A159="８％(軽減)対象計",SUMIFS($M$9:M158,$N$9:N158,"※")+S159,IF(AND(A159="小計",COUNTIF($A$9:A158,"小計")&lt;1),SUM($M$9:M158)+S159,IF(AND(A159="小計",COUNTIF($A$9:A158,"小計")&gt;=1),SUM(OFFSET($M$8,LARGE($V$9:V158,1)+1,0,LARGE($V$9:V159,1)-LARGE($V$9:V158,1)-1,1))+S159,IF($A159="８％対象計",SUMIFS(M$9:M158,$N$9:$N158,"")+$S159-SUMIFS(M$9:M158,$A$9:$A158,"非課税・不課税取引計")-SUMIFS(M$9:M158,$A$9:$A158,"小計")-SUMIFS(M$9:M158,$A$9:$A158,"８％消費税計")-SUMIFS(M$9:M158,$A$9:$A158,"８％対象計")-SUMIFS($M$9:M158,$A$9:A158,"８％(軽減)消費税計")-SUMIFS($M$9:M158,$A$9:A158,"８％(軽減)対象計"),IF(A159="８％(軽減)消費税計",ROUND(SUMIFS($M$9:M158,$A$9:A158,"８％(軽減)対象計")/COUNTIF($A$9:A158,"８％(軽減)対象計")*0.08,0)+S159,IF($A159="８％消費税計",ROUND(SUMIFS(M$9:M158,$A$9:$A158,"８％対象計")/COUNTIF($A$9:$A158,"８％対象計")*0.08,0)+$S159,IF(A159="値引き",E159-G159-J159+S159,IF($C159="","",IF($D159="","",E159-G159-J159+$S159)))))))))),"")</f>
        <v/>
      </c>
      <c r="N159" s="241"/>
      <c r="O159" s="242"/>
      <c r="P159" s="308"/>
      <c r="Q159" s="249"/>
      <c r="R159" s="249"/>
      <c r="S159" s="250"/>
      <c r="T159" s="264"/>
      <c r="U159" s="265"/>
      <c r="V159" s="214" t="str">
        <f t="shared" si="11"/>
        <v/>
      </c>
    </row>
    <row r="160" spans="1:22" ht="19.899999999999999" customHeight="1">
      <c r="A160" s="230"/>
      <c r="B160" s="231"/>
      <c r="C160" s="232"/>
      <c r="D160" s="233"/>
      <c r="E160" s="234" t="str">
        <f ca="1">IFERROR(IF(A160="非課税・不課税取引計",SUMIFS($E$9:E159,$N$9:N159,"非・不")+P160,IF(A160="８％(軽減)対象計",SUMIFS($E$9:E159,$N$9:N159,"※")+P160,IF(AND(A160="小計",COUNTIF($A$9:A159,"小計")&lt;1),SUM($E$9:E159)+P160,IF(AND(A160="小計",COUNTIF($A$9:A159,"小計")&gt;=1),SUM(OFFSET($E$8,LARGE($V$9:V159,1)+1,0,LARGE($V$9:V160,1)-LARGE($V$9:V159,1)-1,1))+P160,IF(A160="８％対象計",SUMIFS($E$9:E159,$N$9:N159,"")+P160-SUMIFS($E$9:E159,$A$9:A159,"非課税・不課税取引計")-SUMIFS($E$9:E159,$A$9:A159,"小計")-SUMIFS($E$9:E159,$A$9:A159,"８％消費税計")-SUMIFS($E$9:E159,$A$9:A159,"８％対象計")-SUMIFS($E$9:E159,$A$9:A159,"８％(軽減)消費税計")-SUMIFS($E$9:E159,$A$9:A159,"８％(軽減)対象計"),IF(A160="８％(軽減)消費税計",ROUND(SUMIFS($E$9:E159,$A$9:A159,"８％(軽減)対象計")/COUNTIF($A$9:A159,"８％(軽減)対象計")*0.08,0)+P160,IF(A160="８％消費税計",ROUND(SUMIFS($E$9:E159,$A$9:A159,"８％対象計")/COUNTIF($A$9:A159,"８％対象計")*0.08,0)+P160,IF(AND(A160="値引き",C160="",D160=""),0+P160,IF(C160="","",IF(D160="","",ROUND(C160*D160,0)+P160)))))))))),"")</f>
        <v/>
      </c>
      <c r="F160" s="235"/>
      <c r="G160" s="236" t="str">
        <f ca="1">IFERROR(IF($A160="非課税・不課税取引計",SUMIFS(G$9:G159,$N$9:$N159,"非・不")+$Q160,IF(A160="８％(軽減)対象計",SUMIFS($G$9:G159,$N$9:N159,"※")+Q160,IF(AND(A160="小計",COUNTIF($A$9:A159,"小計")&lt;1),SUM($G$9:G159)+Q160,IF(AND(A160="小計",COUNTIF($A$9:A159,"小計")&gt;=1),SUM(OFFSET($G$8,LARGE($V$9:V159,1)+1,0,LARGE($V$9:V160,1)-LARGE($V$9:V159,1)-1,1))+Q160,IF($A160="８％対象計",SUMIFS(G$9:G159,$N$9:$N159,"")+$Q160-SUMIFS(G$9:G159,$A$9:$A159,"非課税・不課税取引計")-SUMIFS(G$9:G159,$A$9:$A159,"小計")-SUMIFS(G$9:G159,$A$9:$A159,"８％消費税計")-SUMIFS(G$9:G159,$A$9:$A159,"８％対象計")-SUMIFS($G$9:G159,$A$9:A159,"８％(軽減)消費税計")-SUMIFS($G$9:G159,$A$9:A159,"８％(軽減)対象計"),IF(A160="８％(軽減)消費税計",ROUND(SUMIFS($G$9:G159,$A$9:A159,"８％(軽減)対象計")/COUNTIF($A$9:A159,"８％(軽減)対象計")*0.08,0)+Q160,IF($A160="８％消費税計",ROUND(SUMIFS(G$9:G159,$A$9:$A159,"８％対象計")/COUNTIF($A$9:$A159,"８％対象計")*0.08,0)+$Q160,IF(A160="値引き",T160,IF($C160="","",IF($D160="","",ROUND(F160*$D160,0)+$Q160)))))))))),"")</f>
        <v/>
      </c>
      <c r="H160" s="237" t="str">
        <f t="shared" si="8"/>
        <v/>
      </c>
      <c r="I160" s="235"/>
      <c r="J160" s="238" t="str">
        <f ca="1">IFERROR(IF($A160="非課税・不課税取引計",SUMIFS(J$9:J159,$N$9:$N159,"非・不")+$R160,IF(A160="８％(軽減)対象計",SUMIFS($J$9:J159,$N$9:N159,"※")+R160,IF(AND(A160="小計",COUNTIF($A$9:A159,"小計")&lt;1),SUM($J$9:J159)+R160,IF(AND(A160="小計",COUNTIF($A$9:A159,"小計")&gt;=1),SUM(OFFSET($J$8,LARGE($V$9:V159,1)+1,0,LARGE($V$9:V160,1)-LARGE($V$9:V159,1)-1,1))+R160,IF($A160="８％対象計",SUMIFS(J$9:J159,$N$9:$N159,"")+$R160-SUMIFS(J$9:J159,$A$9:$A159,"非課税・不課税取引計")-SUMIFS(J$9:J159,$A$9:$A159,"小計")-SUMIFS(J$9:J159,$A$9:$A159,"８％消費税計")-SUMIFS(J$9:J159,$A$9:$A159,"８％対象計")-SUMIFS($J$9:J159,$A$9:A159,"８％(軽減)消費税計")-SUMIFS($J$9:J159,$A$9:A159,"８％(軽減)対象計"),IF(A160="８％(軽減)消費税計",ROUND(SUMIFS($J$9:J159,$A$9:A159,"８％(軽減)対象計")/COUNTIF($A$9:A159,"８％(軽減)対象計")*0.08,0)+R160,IF($A160="８％消費税計",ROUND(SUMIFS(J$9:J159,$A$9:$A159,"８％対象計")/COUNTIF($A$9:$A159,"８％対象計")*0.08,0)+$R160,IF(A160="値引き",U160,IF($C160="","",IF($D160="","",ROUND(I160*$D160,0)+$R160)))))))))),"")</f>
        <v/>
      </c>
      <c r="K160" s="239" t="str">
        <f t="shared" si="9"/>
        <v/>
      </c>
      <c r="L160" s="240" t="str">
        <f t="shared" si="10"/>
        <v/>
      </c>
      <c r="M160" s="234" t="str">
        <f ca="1">IFERROR(IF($A160="非課税・不課税取引計",SUMIFS(M$9:M159,$N$9:$N159,"非・不")+$S160,IF(A160="８％(軽減)対象計",SUMIFS($M$9:M159,$N$9:N159,"※")+S160,IF(AND(A160="小計",COUNTIF($A$9:A159,"小計")&lt;1),SUM($M$9:M159)+S160,IF(AND(A160="小計",COUNTIF($A$9:A159,"小計")&gt;=1),SUM(OFFSET($M$8,LARGE($V$9:V159,1)+1,0,LARGE($V$9:V160,1)-LARGE($V$9:V159,1)-1,1))+S160,IF($A160="８％対象計",SUMIFS(M$9:M159,$N$9:$N159,"")+$S160-SUMIFS(M$9:M159,$A$9:$A159,"非課税・不課税取引計")-SUMIFS(M$9:M159,$A$9:$A159,"小計")-SUMIFS(M$9:M159,$A$9:$A159,"８％消費税計")-SUMIFS(M$9:M159,$A$9:$A159,"８％対象計")-SUMIFS($M$9:M159,$A$9:A159,"８％(軽減)消費税計")-SUMIFS($M$9:M159,$A$9:A159,"８％(軽減)対象計"),IF(A160="８％(軽減)消費税計",ROUND(SUMIFS($M$9:M159,$A$9:A159,"８％(軽減)対象計")/COUNTIF($A$9:A159,"８％(軽減)対象計")*0.08,0)+S160,IF($A160="８％消費税計",ROUND(SUMIFS(M$9:M159,$A$9:$A159,"８％対象計")/COUNTIF($A$9:$A159,"８％対象計")*0.08,0)+$S160,IF(A160="値引き",E160-G160-J160+S160,IF($C160="","",IF($D160="","",E160-G160-J160+$S160)))))))))),"")</f>
        <v/>
      </c>
      <c r="N160" s="241"/>
      <c r="O160" s="242"/>
      <c r="P160" s="308"/>
      <c r="Q160" s="249"/>
      <c r="R160" s="249"/>
      <c r="S160" s="250"/>
      <c r="T160" s="264"/>
      <c r="U160" s="265"/>
      <c r="V160" s="214" t="str">
        <f t="shared" si="11"/>
        <v/>
      </c>
    </row>
    <row r="161" spans="1:22" ht="19.899999999999999" customHeight="1">
      <c r="A161" s="230"/>
      <c r="B161" s="231"/>
      <c r="C161" s="232"/>
      <c r="D161" s="233"/>
      <c r="E161" s="234" t="str">
        <f ca="1">IFERROR(IF(A161="非課税・不課税取引計",SUMIFS($E$9:E160,$N$9:N160,"非・不")+P161,IF(A161="８％(軽減)対象計",SUMIFS($E$9:E160,$N$9:N160,"※")+P161,IF(AND(A161="小計",COUNTIF($A$9:A160,"小計")&lt;1),SUM($E$9:E160)+P161,IF(AND(A161="小計",COUNTIF($A$9:A160,"小計")&gt;=1),SUM(OFFSET($E$8,LARGE($V$9:V160,1)+1,0,LARGE($V$9:V161,1)-LARGE($V$9:V160,1)-1,1))+P161,IF(A161="８％対象計",SUMIFS($E$9:E160,$N$9:N160,"")+P161-SUMIFS($E$9:E160,$A$9:A160,"非課税・不課税取引計")-SUMIFS($E$9:E160,$A$9:A160,"小計")-SUMIFS($E$9:E160,$A$9:A160,"８％消費税計")-SUMIFS($E$9:E160,$A$9:A160,"８％対象計")-SUMIFS($E$9:E160,$A$9:A160,"８％(軽減)消費税計")-SUMIFS($E$9:E160,$A$9:A160,"８％(軽減)対象計"),IF(A161="８％(軽減)消費税計",ROUND(SUMIFS($E$9:E160,$A$9:A160,"８％(軽減)対象計")/COUNTIF($A$9:A160,"８％(軽減)対象計")*0.08,0)+P161,IF(A161="８％消費税計",ROUND(SUMIFS($E$9:E160,$A$9:A160,"８％対象計")/COUNTIF($A$9:A160,"８％対象計")*0.08,0)+P161,IF(AND(A161="値引き",C161="",D161=""),0+P161,IF(C161="","",IF(D161="","",ROUND(C161*D161,0)+P161)))))))))),"")</f>
        <v/>
      </c>
      <c r="F161" s="235"/>
      <c r="G161" s="236" t="str">
        <f ca="1">IFERROR(IF($A161="非課税・不課税取引計",SUMIFS(G$9:G160,$N$9:$N160,"非・不")+$Q161,IF(A161="８％(軽減)対象計",SUMIFS($G$9:G160,$N$9:N160,"※")+Q161,IF(AND(A161="小計",COUNTIF($A$9:A160,"小計")&lt;1),SUM($G$9:G160)+Q161,IF(AND(A161="小計",COUNTIF($A$9:A160,"小計")&gt;=1),SUM(OFFSET($G$8,LARGE($V$9:V160,1)+1,0,LARGE($V$9:V161,1)-LARGE($V$9:V160,1)-1,1))+Q161,IF($A161="８％対象計",SUMIFS(G$9:G160,$N$9:$N160,"")+$Q161-SUMIFS(G$9:G160,$A$9:$A160,"非課税・不課税取引計")-SUMIFS(G$9:G160,$A$9:$A160,"小計")-SUMIFS(G$9:G160,$A$9:$A160,"８％消費税計")-SUMIFS(G$9:G160,$A$9:$A160,"８％対象計")-SUMIFS($G$9:G160,$A$9:A160,"８％(軽減)消費税計")-SUMIFS($G$9:G160,$A$9:A160,"８％(軽減)対象計"),IF(A161="８％(軽減)消費税計",ROUND(SUMIFS($G$9:G160,$A$9:A160,"８％(軽減)対象計")/COUNTIF($A$9:A160,"８％(軽減)対象計")*0.08,0)+Q161,IF($A161="８％消費税計",ROUND(SUMIFS(G$9:G160,$A$9:$A160,"８％対象計")/COUNTIF($A$9:$A160,"８％対象計")*0.08,0)+$Q161,IF(A161="値引き",T161,IF($C161="","",IF($D161="","",ROUND(F161*$D161,0)+$Q161)))))))))),"")</f>
        <v/>
      </c>
      <c r="H161" s="237" t="str">
        <f t="shared" si="8"/>
        <v/>
      </c>
      <c r="I161" s="235"/>
      <c r="J161" s="238" t="str">
        <f ca="1">IFERROR(IF($A161="非課税・不課税取引計",SUMIFS(J$9:J160,$N$9:$N160,"非・不")+$R161,IF(A161="８％(軽減)対象計",SUMIFS($J$9:J160,$N$9:N160,"※")+R161,IF(AND(A161="小計",COUNTIF($A$9:A160,"小計")&lt;1),SUM($J$9:J160)+R161,IF(AND(A161="小計",COUNTIF($A$9:A160,"小計")&gt;=1),SUM(OFFSET($J$8,LARGE($V$9:V160,1)+1,0,LARGE($V$9:V161,1)-LARGE($V$9:V160,1)-1,1))+R161,IF($A161="８％対象計",SUMIFS(J$9:J160,$N$9:$N160,"")+$R161-SUMIFS(J$9:J160,$A$9:$A160,"非課税・不課税取引計")-SUMIFS(J$9:J160,$A$9:$A160,"小計")-SUMIFS(J$9:J160,$A$9:$A160,"８％消費税計")-SUMIFS(J$9:J160,$A$9:$A160,"８％対象計")-SUMIFS($J$9:J160,$A$9:A160,"８％(軽減)消費税計")-SUMIFS($J$9:J160,$A$9:A160,"８％(軽減)対象計"),IF(A161="８％(軽減)消費税計",ROUND(SUMIFS($J$9:J160,$A$9:A160,"８％(軽減)対象計")/COUNTIF($A$9:A160,"８％(軽減)対象計")*0.08,0)+R161,IF($A161="８％消費税計",ROUND(SUMIFS(J$9:J160,$A$9:$A160,"８％対象計")/COUNTIF($A$9:$A160,"８％対象計")*0.08,0)+$R161,IF(A161="値引き",U161,IF($C161="","",IF($D161="","",ROUND(I161*$D161,0)+$R161)))))))))),"")</f>
        <v/>
      </c>
      <c r="K161" s="239" t="str">
        <f t="shared" si="9"/>
        <v/>
      </c>
      <c r="L161" s="240" t="str">
        <f t="shared" si="10"/>
        <v/>
      </c>
      <c r="M161" s="234" t="str">
        <f ca="1">IFERROR(IF($A161="非課税・不課税取引計",SUMIFS(M$9:M160,$N$9:$N160,"非・不")+$S161,IF(A161="８％(軽減)対象計",SUMIFS($M$9:M160,$N$9:N160,"※")+S161,IF(AND(A161="小計",COUNTIF($A$9:A160,"小計")&lt;1),SUM($M$9:M160)+S161,IF(AND(A161="小計",COUNTIF($A$9:A160,"小計")&gt;=1),SUM(OFFSET($M$8,LARGE($V$9:V160,1)+1,0,LARGE($V$9:V161,1)-LARGE($V$9:V160,1)-1,1))+S161,IF($A161="８％対象計",SUMIFS(M$9:M160,$N$9:$N160,"")+$S161-SUMIFS(M$9:M160,$A$9:$A160,"非課税・不課税取引計")-SUMIFS(M$9:M160,$A$9:$A160,"小計")-SUMIFS(M$9:M160,$A$9:$A160,"８％消費税計")-SUMIFS(M$9:M160,$A$9:$A160,"８％対象計")-SUMIFS($M$9:M160,$A$9:A160,"８％(軽減)消費税計")-SUMIFS($M$9:M160,$A$9:A160,"８％(軽減)対象計"),IF(A161="８％(軽減)消費税計",ROUND(SUMIFS($M$9:M160,$A$9:A160,"８％(軽減)対象計")/COUNTIF($A$9:A160,"８％(軽減)対象計")*0.08,0)+S161,IF($A161="８％消費税計",ROUND(SUMIFS(M$9:M160,$A$9:$A160,"８％対象計")/COUNTIF($A$9:$A160,"８％対象計")*0.08,0)+$S161,IF(A161="値引き",E161-G161-J161+S161,IF($C161="","",IF($D161="","",E161-G161-J161+$S161)))))))))),"")</f>
        <v/>
      </c>
      <c r="N161" s="241"/>
      <c r="O161" s="242"/>
      <c r="P161" s="308"/>
      <c r="Q161" s="249"/>
      <c r="R161" s="249"/>
      <c r="S161" s="250"/>
      <c r="T161" s="264"/>
      <c r="U161" s="265"/>
      <c r="V161" s="214" t="str">
        <f t="shared" si="11"/>
        <v/>
      </c>
    </row>
    <row r="162" spans="1:22" ht="19.899999999999999" customHeight="1">
      <c r="A162" s="230"/>
      <c r="B162" s="231"/>
      <c r="C162" s="232"/>
      <c r="D162" s="233"/>
      <c r="E162" s="234" t="str">
        <f ca="1">IFERROR(IF(A162="非課税・不課税取引計",SUMIFS($E$9:E161,$N$9:N161,"非・不")+P162,IF(A162="８％(軽減)対象計",SUMIFS($E$9:E161,$N$9:N161,"※")+P162,IF(AND(A162="小計",COUNTIF($A$9:A161,"小計")&lt;1),SUM($E$9:E161)+P162,IF(AND(A162="小計",COUNTIF($A$9:A161,"小計")&gt;=1),SUM(OFFSET($E$8,LARGE($V$9:V161,1)+1,0,LARGE($V$9:V162,1)-LARGE($V$9:V161,1)-1,1))+P162,IF(A162="８％対象計",SUMIFS($E$9:E161,$N$9:N161,"")+P162-SUMIFS($E$9:E161,$A$9:A161,"非課税・不課税取引計")-SUMIFS($E$9:E161,$A$9:A161,"小計")-SUMIFS($E$9:E161,$A$9:A161,"８％消費税計")-SUMIFS($E$9:E161,$A$9:A161,"８％対象計")-SUMIFS($E$9:E161,$A$9:A161,"８％(軽減)消費税計")-SUMIFS($E$9:E161,$A$9:A161,"８％(軽減)対象計"),IF(A162="８％(軽減)消費税計",ROUND(SUMIFS($E$9:E161,$A$9:A161,"８％(軽減)対象計")/COUNTIF($A$9:A161,"８％(軽減)対象計")*0.08,0)+P162,IF(A162="８％消費税計",ROUND(SUMIFS($E$9:E161,$A$9:A161,"８％対象計")/COUNTIF($A$9:A161,"８％対象計")*0.08,0)+P162,IF(AND(A162="値引き",C162="",D162=""),0+P162,IF(C162="","",IF(D162="","",ROUND(C162*D162,0)+P162)))))))))),"")</f>
        <v/>
      </c>
      <c r="F162" s="235"/>
      <c r="G162" s="236" t="str">
        <f ca="1">IFERROR(IF($A162="非課税・不課税取引計",SUMIFS(G$9:G161,$N$9:$N161,"非・不")+$Q162,IF(A162="８％(軽減)対象計",SUMIFS($G$9:G161,$N$9:N161,"※")+Q162,IF(AND(A162="小計",COUNTIF($A$9:A161,"小計")&lt;1),SUM($G$9:G161)+Q162,IF(AND(A162="小計",COUNTIF($A$9:A161,"小計")&gt;=1),SUM(OFFSET($G$8,LARGE($V$9:V161,1)+1,0,LARGE($V$9:V162,1)-LARGE($V$9:V161,1)-1,1))+Q162,IF($A162="８％対象計",SUMIFS(G$9:G161,$N$9:$N161,"")+$Q162-SUMIFS(G$9:G161,$A$9:$A161,"非課税・不課税取引計")-SUMIFS(G$9:G161,$A$9:$A161,"小計")-SUMIFS(G$9:G161,$A$9:$A161,"８％消費税計")-SUMIFS(G$9:G161,$A$9:$A161,"８％対象計")-SUMIFS($G$9:G161,$A$9:A161,"８％(軽減)消費税計")-SUMIFS($G$9:G161,$A$9:A161,"８％(軽減)対象計"),IF(A162="８％(軽減)消費税計",ROUND(SUMIFS($G$9:G161,$A$9:A161,"８％(軽減)対象計")/COUNTIF($A$9:A161,"８％(軽減)対象計")*0.08,0)+Q162,IF($A162="８％消費税計",ROUND(SUMIFS(G$9:G161,$A$9:$A161,"８％対象計")/COUNTIF($A$9:$A161,"８％対象計")*0.08,0)+$Q162,IF(A162="値引き",T162,IF($C162="","",IF($D162="","",ROUND(F162*$D162,0)+$Q162)))))))))),"")</f>
        <v/>
      </c>
      <c r="H162" s="237" t="str">
        <f t="shared" si="8"/>
        <v/>
      </c>
      <c r="I162" s="235"/>
      <c r="J162" s="238" t="str">
        <f ca="1">IFERROR(IF($A162="非課税・不課税取引計",SUMIFS(J$9:J161,$N$9:$N161,"非・不")+$R162,IF(A162="８％(軽減)対象計",SUMIFS($J$9:J161,$N$9:N161,"※")+R162,IF(AND(A162="小計",COUNTIF($A$9:A161,"小計")&lt;1),SUM($J$9:J161)+R162,IF(AND(A162="小計",COUNTIF($A$9:A161,"小計")&gt;=1),SUM(OFFSET($J$8,LARGE($V$9:V161,1)+1,0,LARGE($V$9:V162,1)-LARGE($V$9:V161,1)-1,1))+R162,IF($A162="８％対象計",SUMIFS(J$9:J161,$N$9:$N161,"")+$R162-SUMIFS(J$9:J161,$A$9:$A161,"非課税・不課税取引計")-SUMIFS(J$9:J161,$A$9:$A161,"小計")-SUMIFS(J$9:J161,$A$9:$A161,"８％消費税計")-SUMIFS(J$9:J161,$A$9:$A161,"８％対象計")-SUMIFS($J$9:J161,$A$9:A161,"８％(軽減)消費税計")-SUMIFS($J$9:J161,$A$9:A161,"８％(軽減)対象計"),IF(A162="８％(軽減)消費税計",ROUND(SUMIFS($J$9:J161,$A$9:A161,"８％(軽減)対象計")/COUNTIF($A$9:A161,"８％(軽減)対象計")*0.08,0)+R162,IF($A162="８％消費税計",ROUND(SUMIFS(J$9:J161,$A$9:$A161,"８％対象計")/COUNTIF($A$9:$A161,"８％対象計")*0.08,0)+$R162,IF(A162="値引き",U162,IF($C162="","",IF($D162="","",ROUND(I162*$D162,0)+$R162)))))))))),"")</f>
        <v/>
      </c>
      <c r="K162" s="239" t="str">
        <f t="shared" si="9"/>
        <v/>
      </c>
      <c r="L162" s="240" t="str">
        <f t="shared" si="10"/>
        <v/>
      </c>
      <c r="M162" s="234" t="str">
        <f ca="1">IFERROR(IF($A162="非課税・不課税取引計",SUMIFS(M$9:M161,$N$9:$N161,"非・不")+$S162,IF(A162="８％(軽減)対象計",SUMIFS($M$9:M161,$N$9:N161,"※")+S162,IF(AND(A162="小計",COUNTIF($A$9:A161,"小計")&lt;1),SUM($M$9:M161)+S162,IF(AND(A162="小計",COUNTIF($A$9:A161,"小計")&gt;=1),SUM(OFFSET($M$8,LARGE($V$9:V161,1)+1,0,LARGE($V$9:V162,1)-LARGE($V$9:V161,1)-1,1))+S162,IF($A162="８％対象計",SUMIFS(M$9:M161,$N$9:$N161,"")+$S162-SUMIFS(M$9:M161,$A$9:$A161,"非課税・不課税取引計")-SUMIFS(M$9:M161,$A$9:$A161,"小計")-SUMIFS(M$9:M161,$A$9:$A161,"８％消費税計")-SUMIFS(M$9:M161,$A$9:$A161,"８％対象計")-SUMIFS($M$9:M161,$A$9:A161,"８％(軽減)消費税計")-SUMIFS($M$9:M161,$A$9:A161,"８％(軽減)対象計"),IF(A162="８％(軽減)消費税計",ROUND(SUMIFS($M$9:M161,$A$9:A161,"８％(軽減)対象計")/COUNTIF($A$9:A161,"８％(軽減)対象計")*0.08,0)+S162,IF($A162="８％消費税計",ROUND(SUMIFS(M$9:M161,$A$9:$A161,"８％対象計")/COUNTIF($A$9:$A161,"８％対象計")*0.08,0)+$S162,IF(A162="値引き",E162-G162-J162+S162,IF($C162="","",IF($D162="","",E162-G162-J162+$S162)))))))))),"")</f>
        <v/>
      </c>
      <c r="N162" s="241"/>
      <c r="O162" s="242"/>
      <c r="P162" s="308"/>
      <c r="Q162" s="249"/>
      <c r="R162" s="249"/>
      <c r="S162" s="250"/>
      <c r="T162" s="264"/>
      <c r="U162" s="265"/>
      <c r="V162" s="214" t="str">
        <f t="shared" si="11"/>
        <v/>
      </c>
    </row>
    <row r="163" spans="1:22" ht="19.899999999999999" customHeight="1">
      <c r="A163" s="230"/>
      <c r="B163" s="231"/>
      <c r="C163" s="232"/>
      <c r="D163" s="233"/>
      <c r="E163" s="234" t="str">
        <f ca="1">IFERROR(IF(A163="非課税・不課税取引計",SUMIFS($E$9:E162,$N$9:N162,"非・不")+P163,IF(A163="８％(軽減)対象計",SUMIFS($E$9:E162,$N$9:N162,"※")+P163,IF(AND(A163="小計",COUNTIF($A$9:A162,"小計")&lt;1),SUM($E$9:E162)+P163,IF(AND(A163="小計",COUNTIF($A$9:A162,"小計")&gt;=1),SUM(OFFSET($E$8,LARGE($V$9:V162,1)+1,0,LARGE($V$9:V163,1)-LARGE($V$9:V162,1)-1,1))+P163,IF(A163="８％対象計",SUMIFS($E$9:E162,$N$9:N162,"")+P163-SUMIFS($E$9:E162,$A$9:A162,"非課税・不課税取引計")-SUMIFS($E$9:E162,$A$9:A162,"小計")-SUMIFS($E$9:E162,$A$9:A162,"８％消費税計")-SUMIFS($E$9:E162,$A$9:A162,"８％対象計")-SUMIFS($E$9:E162,$A$9:A162,"８％(軽減)消費税計")-SUMIFS($E$9:E162,$A$9:A162,"８％(軽減)対象計"),IF(A163="８％(軽減)消費税計",ROUND(SUMIFS($E$9:E162,$A$9:A162,"８％(軽減)対象計")/COUNTIF($A$9:A162,"８％(軽減)対象計")*0.08,0)+P163,IF(A163="８％消費税計",ROUND(SUMIFS($E$9:E162,$A$9:A162,"８％対象計")/COUNTIF($A$9:A162,"８％対象計")*0.08,0)+P163,IF(AND(A163="値引き",C163="",D163=""),0+P163,IF(C163="","",IF(D163="","",ROUND(C163*D163,0)+P163)))))))))),"")</f>
        <v/>
      </c>
      <c r="F163" s="235"/>
      <c r="G163" s="236" t="str">
        <f ca="1">IFERROR(IF($A163="非課税・不課税取引計",SUMIFS(G$9:G162,$N$9:$N162,"非・不")+$Q163,IF(A163="８％(軽減)対象計",SUMIFS($G$9:G162,$N$9:N162,"※")+Q163,IF(AND(A163="小計",COUNTIF($A$9:A162,"小計")&lt;1),SUM($G$9:G162)+Q163,IF(AND(A163="小計",COUNTIF($A$9:A162,"小計")&gt;=1),SUM(OFFSET($G$8,LARGE($V$9:V162,1)+1,0,LARGE($V$9:V163,1)-LARGE($V$9:V162,1)-1,1))+Q163,IF($A163="８％対象計",SUMIFS(G$9:G162,$N$9:$N162,"")+$Q163-SUMIFS(G$9:G162,$A$9:$A162,"非課税・不課税取引計")-SUMIFS(G$9:G162,$A$9:$A162,"小計")-SUMIFS(G$9:G162,$A$9:$A162,"８％消費税計")-SUMIFS(G$9:G162,$A$9:$A162,"８％対象計")-SUMIFS($G$9:G162,$A$9:A162,"８％(軽減)消費税計")-SUMIFS($G$9:G162,$A$9:A162,"８％(軽減)対象計"),IF(A163="８％(軽減)消費税計",ROUND(SUMIFS($G$9:G162,$A$9:A162,"８％(軽減)対象計")/COUNTIF($A$9:A162,"８％(軽減)対象計")*0.08,0)+Q163,IF($A163="８％消費税計",ROUND(SUMIFS(G$9:G162,$A$9:$A162,"８％対象計")/COUNTIF($A$9:$A162,"８％対象計")*0.08,0)+$Q163,IF(A163="値引き",T163,IF($C163="","",IF($D163="","",ROUND(F163*$D163,0)+$Q163)))))))))),"")</f>
        <v/>
      </c>
      <c r="H163" s="237" t="str">
        <f t="shared" si="8"/>
        <v/>
      </c>
      <c r="I163" s="235"/>
      <c r="J163" s="238" t="str">
        <f ca="1">IFERROR(IF($A163="非課税・不課税取引計",SUMIFS(J$9:J162,$N$9:$N162,"非・不")+$R163,IF(A163="８％(軽減)対象計",SUMIFS($J$9:J162,$N$9:N162,"※")+R163,IF(AND(A163="小計",COUNTIF($A$9:A162,"小計")&lt;1),SUM($J$9:J162)+R163,IF(AND(A163="小計",COUNTIF($A$9:A162,"小計")&gt;=1),SUM(OFFSET($J$8,LARGE($V$9:V162,1)+1,0,LARGE($V$9:V163,1)-LARGE($V$9:V162,1)-1,1))+R163,IF($A163="８％対象計",SUMIFS(J$9:J162,$N$9:$N162,"")+$R163-SUMIFS(J$9:J162,$A$9:$A162,"非課税・不課税取引計")-SUMIFS(J$9:J162,$A$9:$A162,"小計")-SUMIFS(J$9:J162,$A$9:$A162,"８％消費税計")-SUMIFS(J$9:J162,$A$9:$A162,"８％対象計")-SUMIFS($J$9:J162,$A$9:A162,"８％(軽減)消費税計")-SUMIFS($J$9:J162,$A$9:A162,"８％(軽減)対象計"),IF(A163="８％(軽減)消費税計",ROUND(SUMIFS($J$9:J162,$A$9:A162,"８％(軽減)対象計")/COUNTIF($A$9:A162,"８％(軽減)対象計")*0.08,0)+R163,IF($A163="８％消費税計",ROUND(SUMIFS(J$9:J162,$A$9:$A162,"８％対象計")/COUNTIF($A$9:$A162,"８％対象計")*0.08,0)+$R163,IF(A163="値引き",U163,IF($C163="","",IF($D163="","",ROUND(I163*$D163,0)+$R163)))))))))),"")</f>
        <v/>
      </c>
      <c r="K163" s="239" t="str">
        <f t="shared" si="9"/>
        <v/>
      </c>
      <c r="L163" s="240" t="str">
        <f t="shared" si="10"/>
        <v/>
      </c>
      <c r="M163" s="234" t="str">
        <f ca="1">IFERROR(IF($A163="非課税・不課税取引計",SUMIFS(M$9:M162,$N$9:$N162,"非・不")+$S163,IF(A163="８％(軽減)対象計",SUMIFS($M$9:M162,$N$9:N162,"※")+S163,IF(AND(A163="小計",COUNTIF($A$9:A162,"小計")&lt;1),SUM($M$9:M162)+S163,IF(AND(A163="小計",COUNTIF($A$9:A162,"小計")&gt;=1),SUM(OFFSET($M$8,LARGE($V$9:V162,1)+1,0,LARGE($V$9:V163,1)-LARGE($V$9:V162,1)-1,1))+S163,IF($A163="８％対象計",SUMIFS(M$9:M162,$N$9:$N162,"")+$S163-SUMIFS(M$9:M162,$A$9:$A162,"非課税・不課税取引計")-SUMIFS(M$9:M162,$A$9:$A162,"小計")-SUMIFS(M$9:M162,$A$9:$A162,"８％消費税計")-SUMIFS(M$9:M162,$A$9:$A162,"８％対象計")-SUMIFS($M$9:M162,$A$9:A162,"８％(軽減)消費税計")-SUMIFS($M$9:M162,$A$9:A162,"８％(軽減)対象計"),IF(A163="８％(軽減)消費税計",ROUND(SUMIFS($M$9:M162,$A$9:A162,"８％(軽減)対象計")/COUNTIF($A$9:A162,"８％(軽減)対象計")*0.08,0)+S163,IF($A163="８％消費税計",ROUND(SUMIFS(M$9:M162,$A$9:$A162,"８％対象計")/COUNTIF($A$9:$A162,"８％対象計")*0.08,0)+$S163,IF(A163="値引き",E163-G163-J163+S163,IF($C163="","",IF($D163="","",E163-G163-J163+$S163)))))))))),"")</f>
        <v/>
      </c>
      <c r="N163" s="241"/>
      <c r="O163" s="242"/>
      <c r="P163" s="308"/>
      <c r="Q163" s="249"/>
      <c r="R163" s="249"/>
      <c r="S163" s="250"/>
      <c r="T163" s="264"/>
      <c r="U163" s="265"/>
      <c r="V163" s="214" t="str">
        <f t="shared" si="11"/>
        <v/>
      </c>
    </row>
    <row r="164" spans="1:22" ht="19.899999999999999" customHeight="1">
      <c r="A164" s="230"/>
      <c r="B164" s="231"/>
      <c r="C164" s="232"/>
      <c r="D164" s="233"/>
      <c r="E164" s="234" t="str">
        <f ca="1">IFERROR(IF(A164="非課税・不課税取引計",SUMIFS($E$9:E163,$N$9:N163,"非・不")+P164,IF(A164="８％(軽減)対象計",SUMIFS($E$9:E163,$N$9:N163,"※")+P164,IF(AND(A164="小計",COUNTIF($A$9:A163,"小計")&lt;1),SUM($E$9:E163)+P164,IF(AND(A164="小計",COUNTIF($A$9:A163,"小計")&gt;=1),SUM(OFFSET($E$8,LARGE($V$9:V163,1)+1,0,LARGE($V$9:V164,1)-LARGE($V$9:V163,1)-1,1))+P164,IF(A164="８％対象計",SUMIFS($E$9:E163,$N$9:N163,"")+P164-SUMIFS($E$9:E163,$A$9:A163,"非課税・不課税取引計")-SUMIFS($E$9:E163,$A$9:A163,"小計")-SUMIFS($E$9:E163,$A$9:A163,"８％消費税計")-SUMIFS($E$9:E163,$A$9:A163,"８％対象計")-SUMIFS($E$9:E163,$A$9:A163,"８％(軽減)消費税計")-SUMIFS($E$9:E163,$A$9:A163,"８％(軽減)対象計"),IF(A164="８％(軽減)消費税計",ROUND(SUMIFS($E$9:E163,$A$9:A163,"８％(軽減)対象計")/COUNTIF($A$9:A163,"８％(軽減)対象計")*0.08,0)+P164,IF(A164="８％消費税計",ROUND(SUMIFS($E$9:E163,$A$9:A163,"８％対象計")/COUNTIF($A$9:A163,"８％対象計")*0.08,0)+P164,IF(AND(A164="値引き",C164="",D164=""),0+P164,IF(C164="","",IF(D164="","",ROUND(C164*D164,0)+P164)))))))))),"")</f>
        <v/>
      </c>
      <c r="F164" s="235"/>
      <c r="G164" s="236" t="str">
        <f ca="1">IFERROR(IF($A164="非課税・不課税取引計",SUMIFS(G$9:G163,$N$9:$N163,"非・不")+$Q164,IF(A164="８％(軽減)対象計",SUMIFS($G$9:G163,$N$9:N163,"※")+Q164,IF(AND(A164="小計",COUNTIF($A$9:A163,"小計")&lt;1),SUM($G$9:G163)+Q164,IF(AND(A164="小計",COUNTIF($A$9:A163,"小計")&gt;=1),SUM(OFFSET($G$8,LARGE($V$9:V163,1)+1,0,LARGE($V$9:V164,1)-LARGE($V$9:V163,1)-1,1))+Q164,IF($A164="８％対象計",SUMIFS(G$9:G163,$N$9:$N163,"")+$Q164-SUMIFS(G$9:G163,$A$9:$A163,"非課税・不課税取引計")-SUMIFS(G$9:G163,$A$9:$A163,"小計")-SUMIFS(G$9:G163,$A$9:$A163,"８％消費税計")-SUMIFS(G$9:G163,$A$9:$A163,"８％対象計")-SUMIFS($G$9:G163,$A$9:A163,"８％(軽減)消費税計")-SUMIFS($G$9:G163,$A$9:A163,"８％(軽減)対象計"),IF(A164="８％(軽減)消費税計",ROUND(SUMIFS($G$9:G163,$A$9:A163,"８％(軽減)対象計")/COUNTIF($A$9:A163,"８％(軽減)対象計")*0.08,0)+Q164,IF($A164="８％消費税計",ROUND(SUMIFS(G$9:G163,$A$9:$A163,"８％対象計")/COUNTIF($A$9:$A163,"８％対象計")*0.08,0)+$Q164,IF(A164="値引き",T164,IF($C164="","",IF($D164="","",ROUND(F164*$D164,0)+$Q164)))))))))),"")</f>
        <v/>
      </c>
      <c r="H164" s="237" t="str">
        <f t="shared" si="8"/>
        <v/>
      </c>
      <c r="I164" s="235"/>
      <c r="J164" s="238" t="str">
        <f ca="1">IFERROR(IF($A164="非課税・不課税取引計",SUMIFS(J$9:J163,$N$9:$N163,"非・不")+$R164,IF(A164="８％(軽減)対象計",SUMIFS($J$9:J163,$N$9:N163,"※")+R164,IF(AND(A164="小計",COUNTIF($A$9:A163,"小計")&lt;1),SUM($J$9:J163)+R164,IF(AND(A164="小計",COUNTIF($A$9:A163,"小計")&gt;=1),SUM(OFFSET($J$8,LARGE($V$9:V163,1)+1,0,LARGE($V$9:V164,1)-LARGE($V$9:V163,1)-1,1))+R164,IF($A164="８％対象計",SUMIFS(J$9:J163,$N$9:$N163,"")+$R164-SUMIFS(J$9:J163,$A$9:$A163,"非課税・不課税取引計")-SUMIFS(J$9:J163,$A$9:$A163,"小計")-SUMIFS(J$9:J163,$A$9:$A163,"８％消費税計")-SUMIFS(J$9:J163,$A$9:$A163,"８％対象計")-SUMIFS($J$9:J163,$A$9:A163,"８％(軽減)消費税計")-SUMIFS($J$9:J163,$A$9:A163,"８％(軽減)対象計"),IF(A164="８％(軽減)消費税計",ROUND(SUMIFS($J$9:J163,$A$9:A163,"８％(軽減)対象計")/COUNTIF($A$9:A163,"８％(軽減)対象計")*0.08,0)+R164,IF($A164="８％消費税計",ROUND(SUMIFS(J$9:J163,$A$9:$A163,"８％対象計")/COUNTIF($A$9:$A163,"８％対象計")*0.08,0)+$R164,IF(A164="値引き",U164,IF($C164="","",IF($D164="","",ROUND(I164*$D164,0)+$R164)))))))))),"")</f>
        <v/>
      </c>
      <c r="K164" s="239" t="str">
        <f t="shared" si="9"/>
        <v/>
      </c>
      <c r="L164" s="240" t="str">
        <f t="shared" si="10"/>
        <v/>
      </c>
      <c r="M164" s="234" t="str">
        <f ca="1">IFERROR(IF($A164="非課税・不課税取引計",SUMIFS(M$9:M163,$N$9:$N163,"非・不")+$S164,IF(A164="８％(軽減)対象計",SUMIFS($M$9:M163,$N$9:N163,"※")+S164,IF(AND(A164="小計",COUNTIF($A$9:A163,"小計")&lt;1),SUM($M$9:M163)+S164,IF(AND(A164="小計",COUNTIF($A$9:A163,"小計")&gt;=1),SUM(OFFSET($M$8,LARGE($V$9:V163,1)+1,0,LARGE($V$9:V164,1)-LARGE($V$9:V163,1)-1,1))+S164,IF($A164="８％対象計",SUMIFS(M$9:M163,$N$9:$N163,"")+$S164-SUMIFS(M$9:M163,$A$9:$A163,"非課税・不課税取引計")-SUMIFS(M$9:M163,$A$9:$A163,"小計")-SUMIFS(M$9:M163,$A$9:$A163,"８％消費税計")-SUMIFS(M$9:M163,$A$9:$A163,"８％対象計")-SUMIFS($M$9:M163,$A$9:A163,"８％(軽減)消費税計")-SUMIFS($M$9:M163,$A$9:A163,"８％(軽減)対象計"),IF(A164="８％(軽減)消費税計",ROUND(SUMIFS($M$9:M163,$A$9:A163,"８％(軽減)対象計")/COUNTIF($A$9:A163,"８％(軽減)対象計")*0.08,0)+S164,IF($A164="８％消費税計",ROUND(SUMIFS(M$9:M163,$A$9:$A163,"８％対象計")/COUNTIF($A$9:$A163,"８％対象計")*0.08,0)+$S164,IF(A164="値引き",E164-G164-J164+S164,IF($C164="","",IF($D164="","",E164-G164-J164+$S164)))))))))),"")</f>
        <v/>
      </c>
      <c r="N164" s="241"/>
      <c r="O164" s="242"/>
      <c r="P164" s="308"/>
      <c r="Q164" s="249"/>
      <c r="R164" s="249"/>
      <c r="S164" s="250"/>
      <c r="T164" s="264"/>
      <c r="U164" s="265"/>
      <c r="V164" s="214" t="str">
        <f t="shared" si="11"/>
        <v/>
      </c>
    </row>
    <row r="165" spans="1:22" ht="19.899999999999999" customHeight="1">
      <c r="A165" s="230"/>
      <c r="B165" s="231"/>
      <c r="C165" s="232"/>
      <c r="D165" s="233"/>
      <c r="E165" s="234" t="str">
        <f ca="1">IFERROR(IF(A165="非課税・不課税取引計",SUMIFS($E$9:E164,$N$9:N164,"非・不")+P165,IF(A165="８％(軽減)対象計",SUMIFS($E$9:E164,$N$9:N164,"※")+P165,IF(AND(A165="小計",COUNTIF($A$9:A164,"小計")&lt;1),SUM($E$9:E164)+P165,IF(AND(A165="小計",COUNTIF($A$9:A164,"小計")&gt;=1),SUM(OFFSET($E$8,LARGE($V$9:V164,1)+1,0,LARGE($V$9:V165,1)-LARGE($V$9:V164,1)-1,1))+P165,IF(A165="８％対象計",SUMIFS($E$9:E164,$N$9:N164,"")+P165-SUMIFS($E$9:E164,$A$9:A164,"非課税・不課税取引計")-SUMIFS($E$9:E164,$A$9:A164,"小計")-SUMIFS($E$9:E164,$A$9:A164,"８％消費税計")-SUMIFS($E$9:E164,$A$9:A164,"８％対象計")-SUMIFS($E$9:E164,$A$9:A164,"８％(軽減)消費税計")-SUMIFS($E$9:E164,$A$9:A164,"８％(軽減)対象計"),IF(A165="８％(軽減)消費税計",ROUND(SUMIFS($E$9:E164,$A$9:A164,"８％(軽減)対象計")/COUNTIF($A$9:A164,"８％(軽減)対象計")*0.08,0)+P165,IF(A165="８％消費税計",ROUND(SUMIFS($E$9:E164,$A$9:A164,"８％対象計")/COUNTIF($A$9:A164,"８％対象計")*0.08,0)+P165,IF(AND(A165="値引き",C165="",D165=""),0+P165,IF(C165="","",IF(D165="","",ROUND(C165*D165,0)+P165)))))))))),"")</f>
        <v/>
      </c>
      <c r="F165" s="235"/>
      <c r="G165" s="236" t="str">
        <f ca="1">IFERROR(IF($A165="非課税・不課税取引計",SUMIFS(G$9:G164,$N$9:$N164,"非・不")+$Q165,IF(A165="８％(軽減)対象計",SUMIFS($G$9:G164,$N$9:N164,"※")+Q165,IF(AND(A165="小計",COUNTIF($A$9:A164,"小計")&lt;1),SUM($G$9:G164)+Q165,IF(AND(A165="小計",COUNTIF($A$9:A164,"小計")&gt;=1),SUM(OFFSET($G$8,LARGE($V$9:V164,1)+1,0,LARGE($V$9:V165,1)-LARGE($V$9:V164,1)-1,1))+Q165,IF($A165="８％対象計",SUMIFS(G$9:G164,$N$9:$N164,"")+$Q165-SUMIFS(G$9:G164,$A$9:$A164,"非課税・不課税取引計")-SUMIFS(G$9:G164,$A$9:$A164,"小計")-SUMIFS(G$9:G164,$A$9:$A164,"８％消費税計")-SUMIFS(G$9:G164,$A$9:$A164,"８％対象計")-SUMIFS($G$9:G164,$A$9:A164,"８％(軽減)消費税計")-SUMIFS($G$9:G164,$A$9:A164,"８％(軽減)対象計"),IF(A165="８％(軽減)消費税計",ROUND(SUMIFS($G$9:G164,$A$9:A164,"８％(軽減)対象計")/COUNTIF($A$9:A164,"８％(軽減)対象計")*0.08,0)+Q165,IF($A165="８％消費税計",ROUND(SUMIFS(G$9:G164,$A$9:$A164,"８％対象計")/COUNTIF($A$9:$A164,"８％対象計")*0.08,0)+$Q165,IF(A165="値引き",T165,IF($C165="","",IF($D165="","",ROUND(F165*$D165,0)+$Q165)))))))))),"")</f>
        <v/>
      </c>
      <c r="H165" s="237" t="str">
        <f t="shared" si="8"/>
        <v/>
      </c>
      <c r="I165" s="235"/>
      <c r="J165" s="238" t="str">
        <f ca="1">IFERROR(IF($A165="非課税・不課税取引計",SUMIFS(J$9:J164,$N$9:$N164,"非・不")+$R165,IF(A165="８％(軽減)対象計",SUMIFS($J$9:J164,$N$9:N164,"※")+R165,IF(AND(A165="小計",COUNTIF($A$9:A164,"小計")&lt;1),SUM($J$9:J164)+R165,IF(AND(A165="小計",COUNTIF($A$9:A164,"小計")&gt;=1),SUM(OFFSET($J$8,LARGE($V$9:V164,1)+1,0,LARGE($V$9:V165,1)-LARGE($V$9:V164,1)-1,1))+R165,IF($A165="８％対象計",SUMIFS(J$9:J164,$N$9:$N164,"")+$R165-SUMIFS(J$9:J164,$A$9:$A164,"非課税・不課税取引計")-SUMIFS(J$9:J164,$A$9:$A164,"小計")-SUMIFS(J$9:J164,$A$9:$A164,"８％消費税計")-SUMIFS(J$9:J164,$A$9:$A164,"８％対象計")-SUMIFS($J$9:J164,$A$9:A164,"８％(軽減)消費税計")-SUMIFS($J$9:J164,$A$9:A164,"８％(軽減)対象計"),IF(A165="８％(軽減)消費税計",ROUND(SUMIFS($J$9:J164,$A$9:A164,"８％(軽減)対象計")/COUNTIF($A$9:A164,"８％(軽減)対象計")*0.08,0)+R165,IF($A165="８％消費税計",ROUND(SUMIFS(J$9:J164,$A$9:$A164,"８％対象計")/COUNTIF($A$9:$A164,"８％対象計")*0.08,0)+$R165,IF(A165="値引き",U165,IF($C165="","",IF($D165="","",ROUND(I165*$D165,0)+$R165)))))))))),"")</f>
        <v/>
      </c>
      <c r="K165" s="239" t="str">
        <f t="shared" si="9"/>
        <v/>
      </c>
      <c r="L165" s="240" t="str">
        <f t="shared" si="10"/>
        <v/>
      </c>
      <c r="M165" s="234" t="str">
        <f ca="1">IFERROR(IF($A165="非課税・不課税取引計",SUMIFS(M$9:M164,$N$9:$N164,"非・不")+$S165,IF(A165="８％(軽減)対象計",SUMIFS($M$9:M164,$N$9:N164,"※")+S165,IF(AND(A165="小計",COUNTIF($A$9:A164,"小計")&lt;1),SUM($M$9:M164)+S165,IF(AND(A165="小計",COUNTIF($A$9:A164,"小計")&gt;=1),SUM(OFFSET($M$8,LARGE($V$9:V164,1)+1,0,LARGE($V$9:V165,1)-LARGE($V$9:V164,1)-1,1))+S165,IF($A165="８％対象計",SUMIFS(M$9:M164,$N$9:$N164,"")+$S165-SUMIFS(M$9:M164,$A$9:$A164,"非課税・不課税取引計")-SUMIFS(M$9:M164,$A$9:$A164,"小計")-SUMIFS(M$9:M164,$A$9:$A164,"８％消費税計")-SUMIFS(M$9:M164,$A$9:$A164,"８％対象計")-SUMIFS($M$9:M164,$A$9:A164,"８％(軽減)消費税計")-SUMIFS($M$9:M164,$A$9:A164,"８％(軽減)対象計"),IF(A165="８％(軽減)消費税計",ROUND(SUMIFS($M$9:M164,$A$9:A164,"８％(軽減)対象計")/COUNTIF($A$9:A164,"８％(軽減)対象計")*0.08,0)+S165,IF($A165="８％消費税計",ROUND(SUMIFS(M$9:M164,$A$9:$A164,"８％対象計")/COUNTIF($A$9:$A164,"８％対象計")*0.08,0)+$S165,IF(A165="値引き",E165-G165-J165+S165,IF($C165="","",IF($D165="","",E165-G165-J165+$S165)))))))))),"")</f>
        <v/>
      </c>
      <c r="N165" s="241"/>
      <c r="O165" s="242"/>
      <c r="P165" s="308"/>
      <c r="Q165" s="249"/>
      <c r="R165" s="249"/>
      <c r="S165" s="250"/>
      <c r="T165" s="264"/>
      <c r="U165" s="265"/>
      <c r="V165" s="214" t="str">
        <f t="shared" si="11"/>
        <v/>
      </c>
    </row>
    <row r="166" spans="1:22" ht="19.899999999999999" customHeight="1">
      <c r="A166" s="230"/>
      <c r="B166" s="231"/>
      <c r="C166" s="232"/>
      <c r="D166" s="233"/>
      <c r="E166" s="234" t="str">
        <f ca="1">IFERROR(IF(A166="非課税・不課税取引計",SUMIFS($E$9:E165,$N$9:N165,"非・不")+P166,IF(A166="８％(軽減)対象計",SUMIFS($E$9:E165,$N$9:N165,"※")+P166,IF(AND(A166="小計",COUNTIF($A$9:A165,"小計")&lt;1),SUM($E$9:E165)+P166,IF(AND(A166="小計",COUNTIF($A$9:A165,"小計")&gt;=1),SUM(OFFSET($E$8,LARGE($V$9:V165,1)+1,0,LARGE($V$9:V166,1)-LARGE($V$9:V165,1)-1,1))+P166,IF(A166="８％対象計",SUMIFS($E$9:E165,$N$9:N165,"")+P166-SUMIFS($E$9:E165,$A$9:A165,"非課税・不課税取引計")-SUMIFS($E$9:E165,$A$9:A165,"小計")-SUMIFS($E$9:E165,$A$9:A165,"８％消費税計")-SUMIFS($E$9:E165,$A$9:A165,"８％対象計")-SUMIFS($E$9:E165,$A$9:A165,"８％(軽減)消費税計")-SUMIFS($E$9:E165,$A$9:A165,"８％(軽減)対象計"),IF(A166="８％(軽減)消費税計",ROUND(SUMIFS($E$9:E165,$A$9:A165,"８％(軽減)対象計")/COUNTIF($A$9:A165,"８％(軽減)対象計")*0.08,0)+P166,IF(A166="８％消費税計",ROUND(SUMIFS($E$9:E165,$A$9:A165,"８％対象計")/COUNTIF($A$9:A165,"８％対象計")*0.08,0)+P166,IF(AND(A166="値引き",C166="",D166=""),0+P166,IF(C166="","",IF(D166="","",ROUND(C166*D166,0)+P166)))))))))),"")</f>
        <v/>
      </c>
      <c r="F166" s="235"/>
      <c r="G166" s="236" t="str">
        <f ca="1">IFERROR(IF($A166="非課税・不課税取引計",SUMIFS(G$9:G165,$N$9:$N165,"非・不")+$Q166,IF(A166="８％(軽減)対象計",SUMIFS($G$9:G165,$N$9:N165,"※")+Q166,IF(AND(A166="小計",COUNTIF($A$9:A165,"小計")&lt;1),SUM($G$9:G165)+Q166,IF(AND(A166="小計",COUNTIF($A$9:A165,"小計")&gt;=1),SUM(OFFSET($G$8,LARGE($V$9:V165,1)+1,0,LARGE($V$9:V166,1)-LARGE($V$9:V165,1)-1,1))+Q166,IF($A166="８％対象計",SUMIFS(G$9:G165,$N$9:$N165,"")+$Q166-SUMIFS(G$9:G165,$A$9:$A165,"非課税・不課税取引計")-SUMIFS(G$9:G165,$A$9:$A165,"小計")-SUMIFS(G$9:G165,$A$9:$A165,"８％消費税計")-SUMIFS(G$9:G165,$A$9:$A165,"８％対象計")-SUMIFS($G$9:G165,$A$9:A165,"８％(軽減)消費税計")-SUMIFS($G$9:G165,$A$9:A165,"８％(軽減)対象計"),IF(A166="８％(軽減)消費税計",ROUND(SUMIFS($G$9:G165,$A$9:A165,"８％(軽減)対象計")/COUNTIF($A$9:A165,"８％(軽減)対象計")*0.08,0)+Q166,IF($A166="８％消費税計",ROUND(SUMIFS(G$9:G165,$A$9:$A165,"８％対象計")/COUNTIF($A$9:$A165,"８％対象計")*0.08,0)+$Q166,IF(A166="値引き",T166,IF($C166="","",IF($D166="","",ROUND(F166*$D166,0)+$Q166)))))))))),"")</f>
        <v/>
      </c>
      <c r="H166" s="237" t="str">
        <f t="shared" si="8"/>
        <v/>
      </c>
      <c r="I166" s="235"/>
      <c r="J166" s="238" t="str">
        <f ca="1">IFERROR(IF($A166="非課税・不課税取引計",SUMIFS(J$9:J165,$N$9:$N165,"非・不")+$R166,IF(A166="８％(軽減)対象計",SUMIFS($J$9:J165,$N$9:N165,"※")+R166,IF(AND(A166="小計",COUNTIF($A$9:A165,"小計")&lt;1),SUM($J$9:J165)+R166,IF(AND(A166="小計",COUNTIF($A$9:A165,"小計")&gt;=1),SUM(OFFSET($J$8,LARGE($V$9:V165,1)+1,0,LARGE($V$9:V166,1)-LARGE($V$9:V165,1)-1,1))+R166,IF($A166="８％対象計",SUMIFS(J$9:J165,$N$9:$N165,"")+$R166-SUMIFS(J$9:J165,$A$9:$A165,"非課税・不課税取引計")-SUMIFS(J$9:J165,$A$9:$A165,"小計")-SUMIFS(J$9:J165,$A$9:$A165,"８％消費税計")-SUMIFS(J$9:J165,$A$9:$A165,"８％対象計")-SUMIFS($J$9:J165,$A$9:A165,"８％(軽減)消費税計")-SUMIFS($J$9:J165,$A$9:A165,"８％(軽減)対象計"),IF(A166="８％(軽減)消費税計",ROUND(SUMIFS($J$9:J165,$A$9:A165,"８％(軽減)対象計")/COUNTIF($A$9:A165,"８％(軽減)対象計")*0.08,0)+R166,IF($A166="８％消費税計",ROUND(SUMIFS(J$9:J165,$A$9:$A165,"８％対象計")/COUNTIF($A$9:$A165,"８％対象計")*0.08,0)+$R166,IF(A166="値引き",U166,IF($C166="","",IF($D166="","",ROUND(I166*$D166,0)+$R166)))))))))),"")</f>
        <v/>
      </c>
      <c r="K166" s="239" t="str">
        <f t="shared" si="9"/>
        <v/>
      </c>
      <c r="L166" s="240" t="str">
        <f t="shared" si="10"/>
        <v/>
      </c>
      <c r="M166" s="234" t="str">
        <f ca="1">IFERROR(IF($A166="非課税・不課税取引計",SUMIFS(M$9:M165,$N$9:$N165,"非・不")+$S166,IF(A166="８％(軽減)対象計",SUMIFS($M$9:M165,$N$9:N165,"※")+S166,IF(AND(A166="小計",COUNTIF($A$9:A165,"小計")&lt;1),SUM($M$9:M165)+S166,IF(AND(A166="小計",COUNTIF($A$9:A165,"小計")&gt;=1),SUM(OFFSET($M$8,LARGE($V$9:V165,1)+1,0,LARGE($V$9:V166,1)-LARGE($V$9:V165,1)-1,1))+S166,IF($A166="８％対象計",SUMIFS(M$9:M165,$N$9:$N165,"")+$S166-SUMIFS(M$9:M165,$A$9:$A165,"非課税・不課税取引計")-SUMIFS(M$9:M165,$A$9:$A165,"小計")-SUMIFS(M$9:M165,$A$9:$A165,"８％消費税計")-SUMIFS(M$9:M165,$A$9:$A165,"８％対象計")-SUMIFS($M$9:M165,$A$9:A165,"８％(軽減)消費税計")-SUMIFS($M$9:M165,$A$9:A165,"８％(軽減)対象計"),IF(A166="８％(軽減)消費税計",ROUND(SUMIFS($M$9:M165,$A$9:A165,"８％(軽減)対象計")/COUNTIF($A$9:A165,"８％(軽減)対象計")*0.08,0)+S166,IF($A166="８％消費税計",ROUND(SUMIFS(M$9:M165,$A$9:$A165,"８％対象計")/COUNTIF($A$9:$A165,"８％対象計")*0.08,0)+$S166,IF(A166="値引き",E166-G166-J166+S166,IF($C166="","",IF($D166="","",E166-G166-J166+$S166)))))))))),"")</f>
        <v/>
      </c>
      <c r="N166" s="241"/>
      <c r="O166" s="242"/>
      <c r="P166" s="308"/>
      <c r="Q166" s="249"/>
      <c r="R166" s="249"/>
      <c r="S166" s="250"/>
      <c r="T166" s="264"/>
      <c r="U166" s="265"/>
      <c r="V166" s="214" t="str">
        <f t="shared" si="11"/>
        <v/>
      </c>
    </row>
    <row r="167" spans="1:22" ht="19.899999999999999" customHeight="1">
      <c r="A167" s="230"/>
      <c r="B167" s="231"/>
      <c r="C167" s="232"/>
      <c r="D167" s="233"/>
      <c r="E167" s="234" t="str">
        <f ca="1">IFERROR(IF(A167="非課税・不課税取引計",SUMIFS($E$9:E166,$N$9:N166,"非・不")+P167,IF(A167="８％(軽減)対象計",SUMIFS($E$9:E166,$N$9:N166,"※")+P167,IF(AND(A167="小計",COUNTIF($A$9:A166,"小計")&lt;1),SUM($E$9:E166)+P167,IF(AND(A167="小計",COUNTIF($A$9:A166,"小計")&gt;=1),SUM(OFFSET($E$8,LARGE($V$9:V166,1)+1,0,LARGE($V$9:V167,1)-LARGE($V$9:V166,1)-1,1))+P167,IF(A167="８％対象計",SUMIFS($E$9:E166,$N$9:N166,"")+P167-SUMIFS($E$9:E166,$A$9:A166,"非課税・不課税取引計")-SUMIFS($E$9:E166,$A$9:A166,"小計")-SUMIFS($E$9:E166,$A$9:A166,"８％消費税計")-SUMIFS($E$9:E166,$A$9:A166,"８％対象計")-SUMIFS($E$9:E166,$A$9:A166,"８％(軽減)消費税計")-SUMIFS($E$9:E166,$A$9:A166,"８％(軽減)対象計"),IF(A167="８％(軽減)消費税計",ROUND(SUMIFS($E$9:E166,$A$9:A166,"８％(軽減)対象計")/COUNTIF($A$9:A166,"８％(軽減)対象計")*0.08,0)+P167,IF(A167="８％消費税計",ROUND(SUMIFS($E$9:E166,$A$9:A166,"８％対象計")/COUNTIF($A$9:A166,"８％対象計")*0.08,0)+P167,IF(AND(A167="値引き",C167="",D167=""),0+P167,IF(C167="","",IF(D167="","",ROUND(C167*D167,0)+P167)))))))))),"")</f>
        <v/>
      </c>
      <c r="F167" s="235"/>
      <c r="G167" s="236" t="str">
        <f ca="1">IFERROR(IF($A167="非課税・不課税取引計",SUMIFS(G$9:G166,$N$9:$N166,"非・不")+$Q167,IF(A167="８％(軽減)対象計",SUMIFS($G$9:G166,$N$9:N166,"※")+Q167,IF(AND(A167="小計",COUNTIF($A$9:A166,"小計")&lt;1),SUM($G$9:G166)+Q167,IF(AND(A167="小計",COUNTIF($A$9:A166,"小計")&gt;=1),SUM(OFFSET($G$8,LARGE($V$9:V166,1)+1,0,LARGE($V$9:V167,1)-LARGE($V$9:V166,1)-1,1))+Q167,IF($A167="８％対象計",SUMIFS(G$9:G166,$N$9:$N166,"")+$Q167-SUMIFS(G$9:G166,$A$9:$A166,"非課税・不課税取引計")-SUMIFS(G$9:G166,$A$9:$A166,"小計")-SUMIFS(G$9:G166,$A$9:$A166,"８％消費税計")-SUMIFS(G$9:G166,$A$9:$A166,"８％対象計")-SUMIFS($G$9:G166,$A$9:A166,"８％(軽減)消費税計")-SUMIFS($G$9:G166,$A$9:A166,"８％(軽減)対象計"),IF(A167="８％(軽減)消費税計",ROUND(SUMIFS($G$9:G166,$A$9:A166,"８％(軽減)対象計")/COUNTIF($A$9:A166,"８％(軽減)対象計")*0.08,0)+Q167,IF($A167="８％消費税計",ROUND(SUMIFS(G$9:G166,$A$9:$A166,"８％対象計")/COUNTIF($A$9:$A166,"８％対象計")*0.08,0)+$Q167,IF(A167="値引き",T167,IF($C167="","",IF($D167="","",ROUND(F167*$D167,0)+$Q167)))))))))),"")</f>
        <v/>
      </c>
      <c r="H167" s="237" t="str">
        <f t="shared" si="8"/>
        <v/>
      </c>
      <c r="I167" s="235"/>
      <c r="J167" s="238" t="str">
        <f ca="1">IFERROR(IF($A167="非課税・不課税取引計",SUMIFS(J$9:J166,$N$9:$N166,"非・不")+$R167,IF(A167="８％(軽減)対象計",SUMIFS($J$9:J166,$N$9:N166,"※")+R167,IF(AND(A167="小計",COUNTIF($A$9:A166,"小計")&lt;1),SUM($J$9:J166)+R167,IF(AND(A167="小計",COUNTIF($A$9:A166,"小計")&gt;=1),SUM(OFFSET($J$8,LARGE($V$9:V166,1)+1,0,LARGE($V$9:V167,1)-LARGE($V$9:V166,1)-1,1))+R167,IF($A167="８％対象計",SUMIFS(J$9:J166,$N$9:$N166,"")+$R167-SUMIFS(J$9:J166,$A$9:$A166,"非課税・不課税取引計")-SUMIFS(J$9:J166,$A$9:$A166,"小計")-SUMIFS(J$9:J166,$A$9:$A166,"８％消費税計")-SUMIFS(J$9:J166,$A$9:$A166,"８％対象計")-SUMIFS($J$9:J166,$A$9:A166,"８％(軽減)消費税計")-SUMIFS($J$9:J166,$A$9:A166,"８％(軽減)対象計"),IF(A167="８％(軽減)消費税計",ROUND(SUMIFS($J$9:J166,$A$9:A166,"８％(軽減)対象計")/COUNTIF($A$9:A166,"８％(軽減)対象計")*0.08,0)+R167,IF($A167="８％消費税計",ROUND(SUMIFS(J$9:J166,$A$9:$A166,"８％対象計")/COUNTIF($A$9:$A166,"８％対象計")*0.08,0)+$R167,IF(A167="値引き",U167,IF($C167="","",IF($D167="","",ROUND(I167*$D167,0)+$R167)))))))))),"")</f>
        <v/>
      </c>
      <c r="K167" s="239" t="str">
        <f t="shared" si="9"/>
        <v/>
      </c>
      <c r="L167" s="240" t="str">
        <f t="shared" si="10"/>
        <v/>
      </c>
      <c r="M167" s="234" t="str">
        <f ca="1">IFERROR(IF($A167="非課税・不課税取引計",SUMIFS(M$9:M166,$N$9:$N166,"非・不")+$S167,IF(A167="８％(軽減)対象計",SUMIFS($M$9:M166,$N$9:N166,"※")+S167,IF(AND(A167="小計",COUNTIF($A$9:A166,"小計")&lt;1),SUM($M$9:M166)+S167,IF(AND(A167="小計",COUNTIF($A$9:A166,"小計")&gt;=1),SUM(OFFSET($M$8,LARGE($V$9:V166,1)+1,0,LARGE($V$9:V167,1)-LARGE($V$9:V166,1)-1,1))+S167,IF($A167="８％対象計",SUMIFS(M$9:M166,$N$9:$N166,"")+$S167-SUMIFS(M$9:M166,$A$9:$A166,"非課税・不課税取引計")-SUMIFS(M$9:M166,$A$9:$A166,"小計")-SUMIFS(M$9:M166,$A$9:$A166,"８％消費税計")-SUMIFS(M$9:M166,$A$9:$A166,"８％対象計")-SUMIFS($M$9:M166,$A$9:A166,"８％(軽減)消費税計")-SUMIFS($M$9:M166,$A$9:A166,"８％(軽減)対象計"),IF(A167="８％(軽減)消費税計",ROUND(SUMIFS($M$9:M166,$A$9:A166,"８％(軽減)対象計")/COUNTIF($A$9:A166,"８％(軽減)対象計")*0.08,0)+S167,IF($A167="８％消費税計",ROUND(SUMIFS(M$9:M166,$A$9:$A166,"８％対象計")/COUNTIF($A$9:$A166,"８％対象計")*0.08,0)+$S167,IF(A167="値引き",E167-G167-J167+S167,IF($C167="","",IF($D167="","",E167-G167-J167+$S167)))))))))),"")</f>
        <v/>
      </c>
      <c r="N167" s="241"/>
      <c r="O167" s="242"/>
      <c r="P167" s="308"/>
      <c r="Q167" s="249"/>
      <c r="R167" s="249"/>
      <c r="S167" s="250"/>
      <c r="T167" s="264"/>
      <c r="U167" s="265"/>
      <c r="V167" s="214" t="str">
        <f t="shared" si="11"/>
        <v/>
      </c>
    </row>
    <row r="168" spans="1:22" ht="19.899999999999999" customHeight="1">
      <c r="A168" s="230"/>
      <c r="B168" s="231"/>
      <c r="C168" s="232"/>
      <c r="D168" s="233"/>
      <c r="E168" s="234" t="str">
        <f ca="1">IFERROR(IF(A168="非課税・不課税取引計",SUMIFS($E$9:E167,$N$9:N167,"非・不")+P168,IF(A168="８％(軽減)対象計",SUMIFS($E$9:E167,$N$9:N167,"※")+P168,IF(AND(A168="小計",COUNTIF($A$9:A167,"小計")&lt;1),SUM($E$9:E167)+P168,IF(AND(A168="小計",COUNTIF($A$9:A167,"小計")&gt;=1),SUM(OFFSET($E$8,LARGE($V$9:V167,1)+1,0,LARGE($V$9:V168,1)-LARGE($V$9:V167,1)-1,1))+P168,IF(A168="８％対象計",SUMIFS($E$9:E167,$N$9:N167,"")+P168-SUMIFS($E$9:E167,$A$9:A167,"非課税・不課税取引計")-SUMIFS($E$9:E167,$A$9:A167,"小計")-SUMIFS($E$9:E167,$A$9:A167,"８％消費税計")-SUMIFS($E$9:E167,$A$9:A167,"８％対象計")-SUMIFS($E$9:E167,$A$9:A167,"８％(軽減)消費税計")-SUMIFS($E$9:E167,$A$9:A167,"８％(軽減)対象計"),IF(A168="８％(軽減)消費税計",ROUND(SUMIFS($E$9:E167,$A$9:A167,"８％(軽減)対象計")/COUNTIF($A$9:A167,"８％(軽減)対象計")*0.08,0)+P168,IF(A168="８％消費税計",ROUND(SUMIFS($E$9:E167,$A$9:A167,"８％対象計")/COUNTIF($A$9:A167,"８％対象計")*0.08,0)+P168,IF(AND(A168="値引き",C168="",D168=""),0+P168,IF(C168="","",IF(D168="","",ROUND(C168*D168,0)+P168)))))))))),"")</f>
        <v/>
      </c>
      <c r="F168" s="235"/>
      <c r="G168" s="236" t="str">
        <f ca="1">IFERROR(IF($A168="非課税・不課税取引計",SUMIFS(G$9:G167,$N$9:$N167,"非・不")+$Q168,IF(A168="８％(軽減)対象計",SUMIFS($G$9:G167,$N$9:N167,"※")+Q168,IF(AND(A168="小計",COUNTIF($A$9:A167,"小計")&lt;1),SUM($G$9:G167)+Q168,IF(AND(A168="小計",COUNTIF($A$9:A167,"小計")&gt;=1),SUM(OFFSET($G$8,LARGE($V$9:V167,1)+1,0,LARGE($V$9:V168,1)-LARGE($V$9:V167,1)-1,1))+Q168,IF($A168="８％対象計",SUMIFS(G$9:G167,$N$9:$N167,"")+$Q168-SUMIFS(G$9:G167,$A$9:$A167,"非課税・不課税取引計")-SUMIFS(G$9:G167,$A$9:$A167,"小計")-SUMIFS(G$9:G167,$A$9:$A167,"８％消費税計")-SUMIFS(G$9:G167,$A$9:$A167,"８％対象計")-SUMIFS($G$9:G167,$A$9:A167,"８％(軽減)消費税計")-SUMIFS($G$9:G167,$A$9:A167,"８％(軽減)対象計"),IF(A168="８％(軽減)消費税計",ROUND(SUMIFS($G$9:G167,$A$9:A167,"８％(軽減)対象計")/COUNTIF($A$9:A167,"８％(軽減)対象計")*0.08,0)+Q168,IF($A168="８％消費税計",ROUND(SUMIFS(G$9:G167,$A$9:$A167,"８％対象計")/COUNTIF($A$9:$A167,"８％対象計")*0.08,0)+$Q168,IF(A168="値引き",T168,IF($C168="","",IF($D168="","",ROUND(F168*$D168,0)+$Q168)))))))))),"")</f>
        <v/>
      </c>
      <c r="H168" s="237" t="str">
        <f t="shared" si="8"/>
        <v/>
      </c>
      <c r="I168" s="235"/>
      <c r="J168" s="238" t="str">
        <f ca="1">IFERROR(IF($A168="非課税・不課税取引計",SUMIFS(J$9:J167,$N$9:$N167,"非・不")+$R168,IF(A168="８％(軽減)対象計",SUMIFS($J$9:J167,$N$9:N167,"※")+R168,IF(AND(A168="小計",COUNTIF($A$9:A167,"小計")&lt;1),SUM($J$9:J167)+R168,IF(AND(A168="小計",COUNTIF($A$9:A167,"小計")&gt;=1),SUM(OFFSET($J$8,LARGE($V$9:V167,1)+1,0,LARGE($V$9:V168,1)-LARGE($V$9:V167,1)-1,1))+R168,IF($A168="８％対象計",SUMIFS(J$9:J167,$N$9:$N167,"")+$R168-SUMIFS(J$9:J167,$A$9:$A167,"非課税・不課税取引計")-SUMIFS(J$9:J167,$A$9:$A167,"小計")-SUMIFS(J$9:J167,$A$9:$A167,"８％消費税計")-SUMIFS(J$9:J167,$A$9:$A167,"８％対象計")-SUMIFS($J$9:J167,$A$9:A167,"８％(軽減)消費税計")-SUMIFS($J$9:J167,$A$9:A167,"８％(軽減)対象計"),IF(A168="８％(軽減)消費税計",ROUND(SUMIFS($J$9:J167,$A$9:A167,"８％(軽減)対象計")/COUNTIF($A$9:A167,"８％(軽減)対象計")*0.08,0)+R168,IF($A168="８％消費税計",ROUND(SUMIFS(J$9:J167,$A$9:$A167,"８％対象計")/COUNTIF($A$9:$A167,"８％対象計")*0.08,0)+$R168,IF(A168="値引き",U168,IF($C168="","",IF($D168="","",ROUND(I168*$D168,0)+$R168)))))))))),"")</f>
        <v/>
      </c>
      <c r="K168" s="239" t="str">
        <f t="shared" si="9"/>
        <v/>
      </c>
      <c r="L168" s="240" t="str">
        <f t="shared" si="10"/>
        <v/>
      </c>
      <c r="M168" s="234" t="str">
        <f ca="1">IFERROR(IF($A168="非課税・不課税取引計",SUMIFS(M$9:M167,$N$9:$N167,"非・不")+$S168,IF(A168="８％(軽減)対象計",SUMIFS($M$9:M167,$N$9:N167,"※")+S168,IF(AND(A168="小計",COUNTIF($A$9:A167,"小計")&lt;1),SUM($M$9:M167)+S168,IF(AND(A168="小計",COUNTIF($A$9:A167,"小計")&gt;=1),SUM(OFFSET($M$8,LARGE($V$9:V167,1)+1,0,LARGE($V$9:V168,1)-LARGE($V$9:V167,1)-1,1))+S168,IF($A168="８％対象計",SUMIFS(M$9:M167,$N$9:$N167,"")+$S168-SUMIFS(M$9:M167,$A$9:$A167,"非課税・不課税取引計")-SUMIFS(M$9:M167,$A$9:$A167,"小計")-SUMIFS(M$9:M167,$A$9:$A167,"８％消費税計")-SUMIFS(M$9:M167,$A$9:$A167,"８％対象計")-SUMIFS($M$9:M167,$A$9:A167,"８％(軽減)消費税計")-SUMIFS($M$9:M167,$A$9:A167,"８％(軽減)対象計"),IF(A168="８％(軽減)消費税計",ROUND(SUMIFS($M$9:M167,$A$9:A167,"８％(軽減)対象計")/COUNTIF($A$9:A167,"８％(軽減)対象計")*0.08,0)+S168,IF($A168="８％消費税計",ROUND(SUMIFS(M$9:M167,$A$9:$A167,"８％対象計")/COUNTIF($A$9:$A167,"８％対象計")*0.08,0)+$S168,IF(A168="値引き",E168-G168-J168+S168,IF($C168="","",IF($D168="","",E168-G168-J168+$S168)))))))))),"")</f>
        <v/>
      </c>
      <c r="N168" s="241"/>
      <c r="O168" s="242"/>
      <c r="P168" s="308"/>
      <c r="Q168" s="249"/>
      <c r="R168" s="249"/>
      <c r="S168" s="250"/>
      <c r="T168" s="264"/>
      <c r="U168" s="265"/>
      <c r="V168" s="214" t="str">
        <f t="shared" si="11"/>
        <v/>
      </c>
    </row>
    <row r="169" spans="1:22" ht="19.899999999999999" customHeight="1">
      <c r="A169" s="230"/>
      <c r="B169" s="231"/>
      <c r="C169" s="232"/>
      <c r="D169" s="233"/>
      <c r="E169" s="234" t="str">
        <f ca="1">IFERROR(IF(A169="非課税・不課税取引計",SUMIFS($E$9:E168,$N$9:N168,"非・不")+P169,IF(A169="８％(軽減)対象計",SUMIFS($E$9:E168,$N$9:N168,"※")+P169,IF(AND(A169="小計",COUNTIF($A$9:A168,"小計")&lt;1),SUM($E$9:E168)+P169,IF(AND(A169="小計",COUNTIF($A$9:A168,"小計")&gt;=1),SUM(OFFSET($E$8,LARGE($V$9:V168,1)+1,0,LARGE($V$9:V169,1)-LARGE($V$9:V168,1)-1,1))+P169,IF(A169="８％対象計",SUMIFS($E$9:E168,$N$9:N168,"")+P169-SUMIFS($E$9:E168,$A$9:A168,"非課税・不課税取引計")-SUMIFS($E$9:E168,$A$9:A168,"小計")-SUMIFS($E$9:E168,$A$9:A168,"８％消費税計")-SUMIFS($E$9:E168,$A$9:A168,"８％対象計")-SUMIFS($E$9:E168,$A$9:A168,"８％(軽減)消費税計")-SUMIFS($E$9:E168,$A$9:A168,"８％(軽減)対象計"),IF(A169="８％(軽減)消費税計",ROUND(SUMIFS($E$9:E168,$A$9:A168,"８％(軽減)対象計")/COUNTIF($A$9:A168,"８％(軽減)対象計")*0.08,0)+P169,IF(A169="８％消費税計",ROUND(SUMIFS($E$9:E168,$A$9:A168,"８％対象計")/COUNTIF($A$9:A168,"８％対象計")*0.08,0)+P169,IF(AND(A169="値引き",C169="",D169=""),0+P169,IF(C169="","",IF(D169="","",ROUND(C169*D169,0)+P169)))))))))),"")</f>
        <v/>
      </c>
      <c r="F169" s="235"/>
      <c r="G169" s="236" t="str">
        <f ca="1">IFERROR(IF($A169="非課税・不課税取引計",SUMIFS(G$9:G168,$N$9:$N168,"非・不")+$Q169,IF(A169="８％(軽減)対象計",SUMIFS($G$9:G168,$N$9:N168,"※")+Q169,IF(AND(A169="小計",COUNTIF($A$9:A168,"小計")&lt;1),SUM($G$9:G168)+Q169,IF(AND(A169="小計",COUNTIF($A$9:A168,"小計")&gt;=1),SUM(OFFSET($G$8,LARGE($V$9:V168,1)+1,0,LARGE($V$9:V169,1)-LARGE($V$9:V168,1)-1,1))+Q169,IF($A169="８％対象計",SUMIFS(G$9:G168,$N$9:$N168,"")+$Q169-SUMIFS(G$9:G168,$A$9:$A168,"非課税・不課税取引計")-SUMIFS(G$9:G168,$A$9:$A168,"小計")-SUMIFS(G$9:G168,$A$9:$A168,"８％消費税計")-SUMIFS(G$9:G168,$A$9:$A168,"８％対象計")-SUMIFS($G$9:G168,$A$9:A168,"８％(軽減)消費税計")-SUMIFS($G$9:G168,$A$9:A168,"８％(軽減)対象計"),IF(A169="８％(軽減)消費税計",ROUND(SUMIFS($G$9:G168,$A$9:A168,"８％(軽減)対象計")/COUNTIF($A$9:A168,"８％(軽減)対象計")*0.08,0)+Q169,IF($A169="８％消費税計",ROUND(SUMIFS(G$9:G168,$A$9:$A168,"８％対象計")/COUNTIF($A$9:$A168,"８％対象計")*0.08,0)+$Q169,IF(A169="値引き",T169,IF($C169="","",IF($D169="","",ROUND(F169*$D169,0)+$Q169)))))))))),"")</f>
        <v/>
      </c>
      <c r="H169" s="237" t="str">
        <f t="shared" si="8"/>
        <v/>
      </c>
      <c r="I169" s="235"/>
      <c r="J169" s="238" t="str">
        <f ca="1">IFERROR(IF($A169="非課税・不課税取引計",SUMIFS(J$9:J168,$N$9:$N168,"非・不")+$R169,IF(A169="８％(軽減)対象計",SUMIFS($J$9:J168,$N$9:N168,"※")+R169,IF(AND(A169="小計",COUNTIF($A$9:A168,"小計")&lt;1),SUM($J$9:J168)+R169,IF(AND(A169="小計",COUNTIF($A$9:A168,"小計")&gt;=1),SUM(OFFSET($J$8,LARGE($V$9:V168,1)+1,0,LARGE($V$9:V169,1)-LARGE($V$9:V168,1)-1,1))+R169,IF($A169="８％対象計",SUMIFS(J$9:J168,$N$9:$N168,"")+$R169-SUMIFS(J$9:J168,$A$9:$A168,"非課税・不課税取引計")-SUMIFS(J$9:J168,$A$9:$A168,"小計")-SUMIFS(J$9:J168,$A$9:$A168,"８％消費税計")-SUMIFS(J$9:J168,$A$9:$A168,"８％対象計")-SUMIFS($J$9:J168,$A$9:A168,"８％(軽減)消費税計")-SUMIFS($J$9:J168,$A$9:A168,"８％(軽減)対象計"),IF(A169="８％(軽減)消費税計",ROUND(SUMIFS($J$9:J168,$A$9:A168,"８％(軽減)対象計")/COUNTIF($A$9:A168,"８％(軽減)対象計")*0.08,0)+R169,IF($A169="８％消費税計",ROUND(SUMIFS(J$9:J168,$A$9:$A168,"８％対象計")/COUNTIF($A$9:$A168,"８％対象計")*0.08,0)+$R169,IF(A169="値引き",U169,IF($C169="","",IF($D169="","",ROUND(I169*$D169,0)+$R169)))))))))),"")</f>
        <v/>
      </c>
      <c r="K169" s="239" t="str">
        <f t="shared" si="9"/>
        <v/>
      </c>
      <c r="L169" s="240" t="str">
        <f t="shared" si="10"/>
        <v/>
      </c>
      <c r="M169" s="234" t="str">
        <f ca="1">IFERROR(IF($A169="非課税・不課税取引計",SUMIFS(M$9:M168,$N$9:$N168,"非・不")+$S169,IF(A169="８％(軽減)対象計",SUMIFS($M$9:M168,$N$9:N168,"※")+S169,IF(AND(A169="小計",COUNTIF($A$9:A168,"小計")&lt;1),SUM($M$9:M168)+S169,IF(AND(A169="小計",COUNTIF($A$9:A168,"小計")&gt;=1),SUM(OFFSET($M$8,LARGE($V$9:V168,1)+1,0,LARGE($V$9:V169,1)-LARGE($V$9:V168,1)-1,1))+S169,IF($A169="８％対象計",SUMIFS(M$9:M168,$N$9:$N168,"")+$S169-SUMIFS(M$9:M168,$A$9:$A168,"非課税・不課税取引計")-SUMIFS(M$9:M168,$A$9:$A168,"小計")-SUMIFS(M$9:M168,$A$9:$A168,"８％消費税計")-SUMIFS(M$9:M168,$A$9:$A168,"８％対象計")-SUMIFS($M$9:M168,$A$9:A168,"８％(軽減)消費税計")-SUMIFS($M$9:M168,$A$9:A168,"８％(軽減)対象計"),IF(A169="８％(軽減)消費税計",ROUND(SUMIFS($M$9:M168,$A$9:A168,"８％(軽減)対象計")/COUNTIF($A$9:A168,"８％(軽減)対象計")*0.08,0)+S169,IF($A169="８％消費税計",ROUND(SUMIFS(M$9:M168,$A$9:$A168,"８％対象計")/COUNTIF($A$9:$A168,"８％対象計")*0.08,0)+$S169,IF(A169="値引き",E169-G169-J169+S169,IF($C169="","",IF($D169="","",E169-G169-J169+$S169)))))))))),"")</f>
        <v/>
      </c>
      <c r="N169" s="241"/>
      <c r="O169" s="242"/>
      <c r="P169" s="308"/>
      <c r="Q169" s="249"/>
      <c r="R169" s="249"/>
      <c r="S169" s="250"/>
      <c r="T169" s="264"/>
      <c r="U169" s="265"/>
      <c r="V169" s="214" t="str">
        <f t="shared" si="11"/>
        <v/>
      </c>
    </row>
    <row r="170" spans="1:22" ht="19.899999999999999" customHeight="1">
      <c r="A170" s="230"/>
      <c r="B170" s="231"/>
      <c r="C170" s="232"/>
      <c r="D170" s="233"/>
      <c r="E170" s="234" t="str">
        <f ca="1">IFERROR(IF(A170="非課税・不課税取引計",SUMIFS($E$9:E169,$N$9:N169,"非・不")+P170,IF(A170="８％(軽減)対象計",SUMIFS($E$9:E169,$N$9:N169,"※")+P170,IF(AND(A170="小計",COUNTIF($A$9:A169,"小計")&lt;1),SUM($E$9:E169)+P170,IF(AND(A170="小計",COUNTIF($A$9:A169,"小計")&gt;=1),SUM(OFFSET($E$8,LARGE($V$9:V169,1)+1,0,LARGE($V$9:V170,1)-LARGE($V$9:V169,1)-1,1))+P170,IF(A170="８％対象計",SUMIFS($E$9:E169,$N$9:N169,"")+P170-SUMIFS($E$9:E169,$A$9:A169,"非課税・不課税取引計")-SUMIFS($E$9:E169,$A$9:A169,"小計")-SUMIFS($E$9:E169,$A$9:A169,"８％消費税計")-SUMIFS($E$9:E169,$A$9:A169,"８％対象計")-SUMIFS($E$9:E169,$A$9:A169,"８％(軽減)消費税計")-SUMIFS($E$9:E169,$A$9:A169,"８％(軽減)対象計"),IF(A170="８％(軽減)消費税計",ROUND(SUMIFS($E$9:E169,$A$9:A169,"８％(軽減)対象計")/COUNTIF($A$9:A169,"８％(軽減)対象計")*0.08,0)+P170,IF(A170="８％消費税計",ROUND(SUMIFS($E$9:E169,$A$9:A169,"８％対象計")/COUNTIF($A$9:A169,"８％対象計")*0.08,0)+P170,IF(AND(A170="値引き",C170="",D170=""),0+P170,IF(C170="","",IF(D170="","",ROUND(C170*D170,0)+P170)))))))))),"")</f>
        <v/>
      </c>
      <c r="F170" s="235"/>
      <c r="G170" s="236" t="str">
        <f ca="1">IFERROR(IF($A170="非課税・不課税取引計",SUMIFS(G$9:G169,$N$9:$N169,"非・不")+$Q170,IF(A170="８％(軽減)対象計",SUMIFS($G$9:G169,$N$9:N169,"※")+Q170,IF(AND(A170="小計",COUNTIF($A$9:A169,"小計")&lt;1),SUM($G$9:G169)+Q170,IF(AND(A170="小計",COUNTIF($A$9:A169,"小計")&gt;=1),SUM(OFFSET($G$8,LARGE($V$9:V169,1)+1,0,LARGE($V$9:V170,1)-LARGE($V$9:V169,1)-1,1))+Q170,IF($A170="８％対象計",SUMIFS(G$9:G169,$N$9:$N169,"")+$Q170-SUMIFS(G$9:G169,$A$9:$A169,"非課税・不課税取引計")-SUMIFS(G$9:G169,$A$9:$A169,"小計")-SUMIFS(G$9:G169,$A$9:$A169,"８％消費税計")-SUMIFS(G$9:G169,$A$9:$A169,"８％対象計")-SUMIFS($G$9:G169,$A$9:A169,"８％(軽減)消費税計")-SUMIFS($G$9:G169,$A$9:A169,"８％(軽減)対象計"),IF(A170="８％(軽減)消費税計",ROUND(SUMIFS($G$9:G169,$A$9:A169,"８％(軽減)対象計")/COUNTIF($A$9:A169,"８％(軽減)対象計")*0.08,0)+Q170,IF($A170="８％消費税計",ROUND(SUMIFS(G$9:G169,$A$9:$A169,"８％対象計")/COUNTIF($A$9:$A169,"８％対象計")*0.08,0)+$Q170,IF(A170="値引き",T170,IF($C170="","",IF($D170="","",ROUND(F170*$D170,0)+$Q170)))))))))),"")</f>
        <v/>
      </c>
      <c r="H170" s="237" t="str">
        <f t="shared" si="8"/>
        <v/>
      </c>
      <c r="I170" s="235"/>
      <c r="J170" s="238" t="str">
        <f ca="1">IFERROR(IF($A170="非課税・不課税取引計",SUMIFS(J$9:J169,$N$9:$N169,"非・不")+$R170,IF(A170="８％(軽減)対象計",SUMIFS($J$9:J169,$N$9:N169,"※")+R170,IF(AND(A170="小計",COUNTIF($A$9:A169,"小計")&lt;1),SUM($J$9:J169)+R170,IF(AND(A170="小計",COUNTIF($A$9:A169,"小計")&gt;=1),SUM(OFFSET($J$8,LARGE($V$9:V169,1)+1,0,LARGE($V$9:V170,1)-LARGE($V$9:V169,1)-1,1))+R170,IF($A170="８％対象計",SUMIFS(J$9:J169,$N$9:$N169,"")+$R170-SUMIFS(J$9:J169,$A$9:$A169,"非課税・不課税取引計")-SUMIFS(J$9:J169,$A$9:$A169,"小計")-SUMIFS(J$9:J169,$A$9:$A169,"８％消費税計")-SUMIFS(J$9:J169,$A$9:$A169,"８％対象計")-SUMIFS($J$9:J169,$A$9:A169,"８％(軽減)消費税計")-SUMIFS($J$9:J169,$A$9:A169,"８％(軽減)対象計"),IF(A170="８％(軽減)消費税計",ROUND(SUMIFS($J$9:J169,$A$9:A169,"８％(軽減)対象計")/COUNTIF($A$9:A169,"８％(軽減)対象計")*0.08,0)+R170,IF($A170="８％消費税計",ROUND(SUMIFS(J$9:J169,$A$9:$A169,"８％対象計")/COUNTIF($A$9:$A169,"８％対象計")*0.08,0)+$R170,IF(A170="値引き",U170,IF($C170="","",IF($D170="","",ROUND(I170*$D170,0)+$R170)))))))))),"")</f>
        <v/>
      </c>
      <c r="K170" s="239" t="str">
        <f t="shared" si="9"/>
        <v/>
      </c>
      <c r="L170" s="240" t="str">
        <f t="shared" si="10"/>
        <v/>
      </c>
      <c r="M170" s="234" t="str">
        <f ca="1">IFERROR(IF($A170="非課税・不課税取引計",SUMIFS(M$9:M169,$N$9:$N169,"非・不")+$S170,IF(A170="８％(軽減)対象計",SUMIFS($M$9:M169,$N$9:N169,"※")+S170,IF(AND(A170="小計",COUNTIF($A$9:A169,"小計")&lt;1),SUM($M$9:M169)+S170,IF(AND(A170="小計",COUNTIF($A$9:A169,"小計")&gt;=1),SUM(OFFSET($M$8,LARGE($V$9:V169,1)+1,0,LARGE($V$9:V170,1)-LARGE($V$9:V169,1)-1,1))+S170,IF($A170="８％対象計",SUMIFS(M$9:M169,$N$9:$N169,"")+$S170-SUMIFS(M$9:M169,$A$9:$A169,"非課税・不課税取引計")-SUMIFS(M$9:M169,$A$9:$A169,"小計")-SUMIFS(M$9:M169,$A$9:$A169,"８％消費税計")-SUMIFS(M$9:M169,$A$9:$A169,"８％対象計")-SUMIFS($M$9:M169,$A$9:A169,"８％(軽減)消費税計")-SUMIFS($M$9:M169,$A$9:A169,"８％(軽減)対象計"),IF(A170="８％(軽減)消費税計",ROUND(SUMIFS($M$9:M169,$A$9:A169,"８％(軽減)対象計")/COUNTIF($A$9:A169,"８％(軽減)対象計")*0.08,0)+S170,IF($A170="８％消費税計",ROUND(SUMIFS(M$9:M169,$A$9:$A169,"８％対象計")/COUNTIF($A$9:$A169,"８％対象計")*0.08,0)+$S170,IF(A170="値引き",E170-G170-J170+S170,IF($C170="","",IF($D170="","",E170-G170-J170+$S170)))))))))),"")</f>
        <v/>
      </c>
      <c r="N170" s="241"/>
      <c r="O170" s="242"/>
      <c r="P170" s="308"/>
      <c r="Q170" s="249"/>
      <c r="R170" s="249"/>
      <c r="S170" s="250"/>
      <c r="T170" s="264"/>
      <c r="U170" s="265"/>
      <c r="V170" s="214" t="str">
        <f t="shared" si="11"/>
        <v/>
      </c>
    </row>
    <row r="171" spans="1:22" ht="19.899999999999999" customHeight="1">
      <c r="A171" s="230"/>
      <c r="B171" s="231"/>
      <c r="C171" s="232"/>
      <c r="D171" s="233"/>
      <c r="E171" s="234" t="str">
        <f ca="1">IFERROR(IF(A171="非課税・不課税取引計",SUMIFS($E$9:E170,$N$9:N170,"非・不")+P171,IF(A171="８％(軽減)対象計",SUMIFS($E$9:E170,$N$9:N170,"※")+P171,IF(AND(A171="小計",COUNTIF($A$9:A170,"小計")&lt;1),SUM($E$9:E170)+P171,IF(AND(A171="小計",COUNTIF($A$9:A170,"小計")&gt;=1),SUM(OFFSET($E$8,LARGE($V$9:V170,1)+1,0,LARGE($V$9:V171,1)-LARGE($V$9:V170,1)-1,1))+P171,IF(A171="８％対象計",SUMIFS($E$9:E170,$N$9:N170,"")+P171-SUMIFS($E$9:E170,$A$9:A170,"非課税・不課税取引計")-SUMIFS($E$9:E170,$A$9:A170,"小計")-SUMIFS($E$9:E170,$A$9:A170,"８％消費税計")-SUMIFS($E$9:E170,$A$9:A170,"８％対象計")-SUMIFS($E$9:E170,$A$9:A170,"８％(軽減)消費税計")-SUMIFS($E$9:E170,$A$9:A170,"８％(軽減)対象計"),IF(A171="８％(軽減)消費税計",ROUND(SUMIFS($E$9:E170,$A$9:A170,"８％(軽減)対象計")/COUNTIF($A$9:A170,"８％(軽減)対象計")*0.08,0)+P171,IF(A171="８％消費税計",ROUND(SUMIFS($E$9:E170,$A$9:A170,"８％対象計")/COUNTIF($A$9:A170,"８％対象計")*0.08,0)+P171,IF(AND(A171="値引き",C171="",D171=""),0+P171,IF(C171="","",IF(D171="","",ROUND(C171*D171,0)+P171)))))))))),"")</f>
        <v/>
      </c>
      <c r="F171" s="235"/>
      <c r="G171" s="236" t="str">
        <f ca="1">IFERROR(IF($A171="非課税・不課税取引計",SUMIFS(G$9:G170,$N$9:$N170,"非・不")+$Q171,IF(A171="８％(軽減)対象計",SUMIFS($G$9:G170,$N$9:N170,"※")+Q171,IF(AND(A171="小計",COUNTIF($A$9:A170,"小計")&lt;1),SUM($G$9:G170)+Q171,IF(AND(A171="小計",COUNTIF($A$9:A170,"小計")&gt;=1),SUM(OFFSET($G$8,LARGE($V$9:V170,1)+1,0,LARGE($V$9:V171,1)-LARGE($V$9:V170,1)-1,1))+Q171,IF($A171="８％対象計",SUMIFS(G$9:G170,$N$9:$N170,"")+$Q171-SUMIFS(G$9:G170,$A$9:$A170,"非課税・不課税取引計")-SUMIFS(G$9:G170,$A$9:$A170,"小計")-SUMIFS(G$9:G170,$A$9:$A170,"８％消費税計")-SUMIFS(G$9:G170,$A$9:$A170,"８％対象計")-SUMIFS($G$9:G170,$A$9:A170,"８％(軽減)消費税計")-SUMIFS($G$9:G170,$A$9:A170,"８％(軽減)対象計"),IF(A171="８％(軽減)消費税計",ROUND(SUMIFS($G$9:G170,$A$9:A170,"８％(軽減)対象計")/COUNTIF($A$9:A170,"８％(軽減)対象計")*0.08,0)+Q171,IF($A171="８％消費税計",ROUND(SUMIFS(G$9:G170,$A$9:$A170,"８％対象計")/COUNTIF($A$9:$A170,"８％対象計")*0.08,0)+$Q171,IF(A171="値引き",T171,IF($C171="","",IF($D171="","",ROUND(F171*$D171,0)+$Q171)))))))))),"")</f>
        <v/>
      </c>
      <c r="H171" s="237" t="str">
        <f t="shared" si="8"/>
        <v/>
      </c>
      <c r="I171" s="235"/>
      <c r="J171" s="238" t="str">
        <f ca="1">IFERROR(IF($A171="非課税・不課税取引計",SUMIFS(J$9:J170,$N$9:$N170,"非・不")+$R171,IF(A171="８％(軽減)対象計",SUMIFS($J$9:J170,$N$9:N170,"※")+R171,IF(AND(A171="小計",COUNTIF($A$9:A170,"小計")&lt;1),SUM($J$9:J170)+R171,IF(AND(A171="小計",COUNTIF($A$9:A170,"小計")&gt;=1),SUM(OFFSET($J$8,LARGE($V$9:V170,1)+1,0,LARGE($V$9:V171,1)-LARGE($V$9:V170,1)-1,1))+R171,IF($A171="８％対象計",SUMIFS(J$9:J170,$N$9:$N170,"")+$R171-SUMIFS(J$9:J170,$A$9:$A170,"非課税・不課税取引計")-SUMIFS(J$9:J170,$A$9:$A170,"小計")-SUMIFS(J$9:J170,$A$9:$A170,"８％消費税計")-SUMIFS(J$9:J170,$A$9:$A170,"８％対象計")-SUMIFS($J$9:J170,$A$9:A170,"８％(軽減)消費税計")-SUMIFS($J$9:J170,$A$9:A170,"８％(軽減)対象計"),IF(A171="８％(軽減)消費税計",ROUND(SUMIFS($J$9:J170,$A$9:A170,"８％(軽減)対象計")/COUNTIF($A$9:A170,"８％(軽減)対象計")*0.08,0)+R171,IF($A171="８％消費税計",ROUND(SUMIFS(J$9:J170,$A$9:$A170,"８％対象計")/COUNTIF($A$9:$A170,"８％対象計")*0.08,0)+$R171,IF(A171="値引き",U171,IF($C171="","",IF($D171="","",ROUND(I171*$D171,0)+$R171)))))))))),"")</f>
        <v/>
      </c>
      <c r="K171" s="239" t="str">
        <f t="shared" si="9"/>
        <v/>
      </c>
      <c r="L171" s="240" t="str">
        <f t="shared" si="10"/>
        <v/>
      </c>
      <c r="M171" s="234" t="str">
        <f ca="1">IFERROR(IF($A171="非課税・不課税取引計",SUMIFS(M$9:M170,$N$9:$N170,"非・不")+$S171,IF(A171="８％(軽減)対象計",SUMIFS($M$9:M170,$N$9:N170,"※")+S171,IF(AND(A171="小計",COUNTIF($A$9:A170,"小計")&lt;1),SUM($M$9:M170)+S171,IF(AND(A171="小計",COUNTIF($A$9:A170,"小計")&gt;=1),SUM(OFFSET($M$8,LARGE($V$9:V170,1)+1,0,LARGE($V$9:V171,1)-LARGE($V$9:V170,1)-1,1))+S171,IF($A171="８％対象計",SUMIFS(M$9:M170,$N$9:$N170,"")+$S171-SUMIFS(M$9:M170,$A$9:$A170,"非課税・不課税取引計")-SUMIFS(M$9:M170,$A$9:$A170,"小計")-SUMIFS(M$9:M170,$A$9:$A170,"８％消費税計")-SUMIFS(M$9:M170,$A$9:$A170,"８％対象計")-SUMIFS($M$9:M170,$A$9:A170,"８％(軽減)消費税計")-SUMIFS($M$9:M170,$A$9:A170,"８％(軽減)対象計"),IF(A171="８％(軽減)消費税計",ROUND(SUMIFS($M$9:M170,$A$9:A170,"８％(軽減)対象計")/COUNTIF($A$9:A170,"８％(軽減)対象計")*0.08,0)+S171,IF($A171="８％消費税計",ROUND(SUMIFS(M$9:M170,$A$9:$A170,"８％対象計")/COUNTIF($A$9:$A170,"８％対象計")*0.08,0)+$S171,IF(A171="値引き",E171-G171-J171+S171,IF($C171="","",IF($D171="","",E171-G171-J171+$S171)))))))))),"")</f>
        <v/>
      </c>
      <c r="N171" s="241"/>
      <c r="O171" s="242"/>
      <c r="P171" s="308"/>
      <c r="Q171" s="249"/>
      <c r="R171" s="249"/>
      <c r="S171" s="250"/>
      <c r="T171" s="264"/>
      <c r="U171" s="265"/>
      <c r="V171" s="214" t="str">
        <f t="shared" si="11"/>
        <v/>
      </c>
    </row>
    <row r="172" spans="1:22" ht="19.899999999999999" customHeight="1">
      <c r="A172" s="230"/>
      <c r="B172" s="231"/>
      <c r="C172" s="232"/>
      <c r="D172" s="233"/>
      <c r="E172" s="234" t="str">
        <f ca="1">IFERROR(IF(A172="非課税・不課税取引計",SUMIFS($E$9:E171,$N$9:N171,"非・不")+P172,IF(A172="８％(軽減)対象計",SUMIFS($E$9:E171,$N$9:N171,"※")+P172,IF(AND(A172="小計",COUNTIF($A$9:A171,"小計")&lt;1),SUM($E$9:E171)+P172,IF(AND(A172="小計",COUNTIF($A$9:A171,"小計")&gt;=1),SUM(OFFSET($E$8,LARGE($V$9:V171,1)+1,0,LARGE($V$9:V172,1)-LARGE($V$9:V171,1)-1,1))+P172,IF(A172="８％対象計",SUMIFS($E$9:E171,$N$9:N171,"")+P172-SUMIFS($E$9:E171,$A$9:A171,"非課税・不課税取引計")-SUMIFS($E$9:E171,$A$9:A171,"小計")-SUMIFS($E$9:E171,$A$9:A171,"８％消費税計")-SUMIFS($E$9:E171,$A$9:A171,"８％対象計")-SUMIFS($E$9:E171,$A$9:A171,"８％(軽減)消費税計")-SUMIFS($E$9:E171,$A$9:A171,"８％(軽減)対象計"),IF(A172="８％(軽減)消費税計",ROUND(SUMIFS($E$9:E171,$A$9:A171,"８％(軽減)対象計")/COUNTIF($A$9:A171,"８％(軽減)対象計")*0.08,0)+P172,IF(A172="８％消費税計",ROUND(SUMIFS($E$9:E171,$A$9:A171,"８％対象計")/COUNTIF($A$9:A171,"８％対象計")*0.08,0)+P172,IF(AND(A172="値引き",C172="",D172=""),0+P172,IF(C172="","",IF(D172="","",ROUND(C172*D172,0)+P172)))))))))),"")</f>
        <v/>
      </c>
      <c r="F172" s="235"/>
      <c r="G172" s="236" t="str">
        <f ca="1">IFERROR(IF($A172="非課税・不課税取引計",SUMIFS(G$9:G171,$N$9:$N171,"非・不")+$Q172,IF(A172="８％(軽減)対象計",SUMIFS($G$9:G171,$N$9:N171,"※")+Q172,IF(AND(A172="小計",COUNTIF($A$9:A171,"小計")&lt;1),SUM($G$9:G171)+Q172,IF(AND(A172="小計",COUNTIF($A$9:A171,"小計")&gt;=1),SUM(OFFSET($G$8,LARGE($V$9:V171,1)+1,0,LARGE($V$9:V172,1)-LARGE($V$9:V171,1)-1,1))+Q172,IF($A172="８％対象計",SUMIFS(G$9:G171,$N$9:$N171,"")+$Q172-SUMIFS(G$9:G171,$A$9:$A171,"非課税・不課税取引計")-SUMIFS(G$9:G171,$A$9:$A171,"小計")-SUMIFS(G$9:G171,$A$9:$A171,"８％消費税計")-SUMIFS(G$9:G171,$A$9:$A171,"８％対象計")-SUMIFS($G$9:G171,$A$9:A171,"８％(軽減)消費税計")-SUMIFS($G$9:G171,$A$9:A171,"８％(軽減)対象計"),IF(A172="８％(軽減)消費税計",ROUND(SUMIFS($G$9:G171,$A$9:A171,"８％(軽減)対象計")/COUNTIF($A$9:A171,"８％(軽減)対象計")*0.08,0)+Q172,IF($A172="８％消費税計",ROUND(SUMIFS(G$9:G171,$A$9:$A171,"８％対象計")/COUNTIF($A$9:$A171,"８％対象計")*0.08,0)+$Q172,IF(A172="値引き",T172,IF($C172="","",IF($D172="","",ROUND(F172*$D172,0)+$Q172)))))))))),"")</f>
        <v/>
      </c>
      <c r="H172" s="237" t="str">
        <f t="shared" si="8"/>
        <v/>
      </c>
      <c r="I172" s="235"/>
      <c r="J172" s="238" t="str">
        <f ca="1">IFERROR(IF($A172="非課税・不課税取引計",SUMIFS(J$9:J171,$N$9:$N171,"非・不")+$R172,IF(A172="８％(軽減)対象計",SUMIFS($J$9:J171,$N$9:N171,"※")+R172,IF(AND(A172="小計",COUNTIF($A$9:A171,"小計")&lt;1),SUM($J$9:J171)+R172,IF(AND(A172="小計",COUNTIF($A$9:A171,"小計")&gt;=1),SUM(OFFSET($J$8,LARGE($V$9:V171,1)+1,0,LARGE($V$9:V172,1)-LARGE($V$9:V171,1)-1,1))+R172,IF($A172="８％対象計",SUMIFS(J$9:J171,$N$9:$N171,"")+$R172-SUMIFS(J$9:J171,$A$9:$A171,"非課税・不課税取引計")-SUMIFS(J$9:J171,$A$9:$A171,"小計")-SUMIFS(J$9:J171,$A$9:$A171,"８％消費税計")-SUMIFS(J$9:J171,$A$9:$A171,"８％対象計")-SUMIFS($J$9:J171,$A$9:A171,"８％(軽減)消費税計")-SUMIFS($J$9:J171,$A$9:A171,"８％(軽減)対象計"),IF(A172="８％(軽減)消費税計",ROUND(SUMIFS($J$9:J171,$A$9:A171,"８％(軽減)対象計")/COUNTIF($A$9:A171,"８％(軽減)対象計")*0.08,0)+R172,IF($A172="８％消費税計",ROUND(SUMIFS(J$9:J171,$A$9:$A171,"８％対象計")/COUNTIF($A$9:$A171,"８％対象計")*0.08,0)+$R172,IF(A172="値引き",U172,IF($C172="","",IF($D172="","",ROUND(I172*$D172,0)+$R172)))))))))),"")</f>
        <v/>
      </c>
      <c r="K172" s="239" t="str">
        <f t="shared" si="9"/>
        <v/>
      </c>
      <c r="L172" s="240" t="str">
        <f t="shared" si="10"/>
        <v/>
      </c>
      <c r="M172" s="234" t="str">
        <f ca="1">IFERROR(IF($A172="非課税・不課税取引計",SUMIFS(M$9:M171,$N$9:$N171,"非・不")+$S172,IF(A172="８％(軽減)対象計",SUMIFS($M$9:M171,$N$9:N171,"※")+S172,IF(AND(A172="小計",COUNTIF($A$9:A171,"小計")&lt;1),SUM($M$9:M171)+S172,IF(AND(A172="小計",COUNTIF($A$9:A171,"小計")&gt;=1),SUM(OFFSET($M$8,LARGE($V$9:V171,1)+1,0,LARGE($V$9:V172,1)-LARGE($V$9:V171,1)-1,1))+S172,IF($A172="８％対象計",SUMIFS(M$9:M171,$N$9:$N171,"")+$S172-SUMIFS(M$9:M171,$A$9:$A171,"非課税・不課税取引計")-SUMIFS(M$9:M171,$A$9:$A171,"小計")-SUMIFS(M$9:M171,$A$9:$A171,"８％消費税計")-SUMIFS(M$9:M171,$A$9:$A171,"８％対象計")-SUMIFS($M$9:M171,$A$9:A171,"８％(軽減)消費税計")-SUMIFS($M$9:M171,$A$9:A171,"８％(軽減)対象計"),IF(A172="８％(軽減)消費税計",ROUND(SUMIFS($M$9:M171,$A$9:A171,"８％(軽減)対象計")/COUNTIF($A$9:A171,"８％(軽減)対象計")*0.08,0)+S172,IF($A172="８％消費税計",ROUND(SUMIFS(M$9:M171,$A$9:$A171,"８％対象計")/COUNTIF($A$9:$A171,"８％対象計")*0.08,0)+$S172,IF(A172="値引き",E172-G172-J172+S172,IF($C172="","",IF($D172="","",E172-G172-J172+$S172)))))))))),"")</f>
        <v/>
      </c>
      <c r="N172" s="241"/>
      <c r="O172" s="242"/>
      <c r="P172" s="308"/>
      <c r="Q172" s="249"/>
      <c r="R172" s="249"/>
      <c r="S172" s="250"/>
      <c r="T172" s="264"/>
      <c r="U172" s="265"/>
      <c r="V172" s="214" t="str">
        <f t="shared" si="11"/>
        <v/>
      </c>
    </row>
    <row r="173" spans="1:22" ht="19.899999999999999" customHeight="1">
      <c r="A173" s="230"/>
      <c r="B173" s="231"/>
      <c r="C173" s="232"/>
      <c r="D173" s="233"/>
      <c r="E173" s="234" t="str">
        <f ca="1">IFERROR(IF(A173="非課税・不課税取引計",SUMIFS($E$9:E172,$N$9:N172,"非・不")+P173,IF(A173="８％(軽減)対象計",SUMIFS($E$9:E172,$N$9:N172,"※")+P173,IF(AND(A173="小計",COUNTIF($A$9:A172,"小計")&lt;1),SUM($E$9:E172)+P173,IF(AND(A173="小計",COUNTIF($A$9:A172,"小計")&gt;=1),SUM(OFFSET($E$8,LARGE($V$9:V172,1)+1,0,LARGE($V$9:V173,1)-LARGE($V$9:V172,1)-1,1))+P173,IF(A173="８％対象計",SUMIFS($E$9:E172,$N$9:N172,"")+P173-SUMIFS($E$9:E172,$A$9:A172,"非課税・不課税取引計")-SUMIFS($E$9:E172,$A$9:A172,"小計")-SUMIFS($E$9:E172,$A$9:A172,"８％消費税計")-SUMIFS($E$9:E172,$A$9:A172,"８％対象計")-SUMIFS($E$9:E172,$A$9:A172,"８％(軽減)消費税計")-SUMIFS($E$9:E172,$A$9:A172,"８％(軽減)対象計"),IF(A173="８％(軽減)消費税計",ROUND(SUMIFS($E$9:E172,$A$9:A172,"８％(軽減)対象計")/COUNTIF($A$9:A172,"８％(軽減)対象計")*0.08,0)+P173,IF(A173="８％消費税計",ROUND(SUMIFS($E$9:E172,$A$9:A172,"８％対象計")/COUNTIF($A$9:A172,"８％対象計")*0.08,0)+P173,IF(AND(A173="値引き",C173="",D173=""),0+P173,IF(C173="","",IF(D173="","",ROUND(C173*D173,0)+P173)))))))))),"")</f>
        <v/>
      </c>
      <c r="F173" s="235"/>
      <c r="G173" s="236" t="str">
        <f ca="1">IFERROR(IF($A173="非課税・不課税取引計",SUMIFS(G$9:G172,$N$9:$N172,"非・不")+$Q173,IF(A173="８％(軽減)対象計",SUMIFS($G$9:G172,$N$9:N172,"※")+Q173,IF(AND(A173="小計",COUNTIF($A$9:A172,"小計")&lt;1),SUM($G$9:G172)+Q173,IF(AND(A173="小計",COUNTIF($A$9:A172,"小計")&gt;=1),SUM(OFFSET($G$8,LARGE($V$9:V172,1)+1,0,LARGE($V$9:V173,1)-LARGE($V$9:V172,1)-1,1))+Q173,IF($A173="８％対象計",SUMIFS(G$9:G172,$N$9:$N172,"")+$Q173-SUMIFS(G$9:G172,$A$9:$A172,"非課税・不課税取引計")-SUMIFS(G$9:G172,$A$9:$A172,"小計")-SUMIFS(G$9:G172,$A$9:$A172,"８％消費税計")-SUMIFS(G$9:G172,$A$9:$A172,"８％対象計")-SUMIFS($G$9:G172,$A$9:A172,"８％(軽減)消費税計")-SUMIFS($G$9:G172,$A$9:A172,"８％(軽減)対象計"),IF(A173="８％(軽減)消費税計",ROUND(SUMIFS($G$9:G172,$A$9:A172,"８％(軽減)対象計")/COUNTIF($A$9:A172,"８％(軽減)対象計")*0.08,0)+Q173,IF($A173="８％消費税計",ROUND(SUMIFS(G$9:G172,$A$9:$A172,"８％対象計")/COUNTIF($A$9:$A172,"８％対象計")*0.08,0)+$Q173,IF(A173="値引き",T173,IF($C173="","",IF($D173="","",ROUND(F173*$D173,0)+$Q173)))))))))),"")</f>
        <v/>
      </c>
      <c r="H173" s="237" t="str">
        <f t="shared" si="8"/>
        <v/>
      </c>
      <c r="I173" s="235"/>
      <c r="J173" s="238" t="str">
        <f ca="1">IFERROR(IF($A173="非課税・不課税取引計",SUMIFS(J$9:J172,$N$9:$N172,"非・不")+$R173,IF(A173="８％(軽減)対象計",SUMIFS($J$9:J172,$N$9:N172,"※")+R173,IF(AND(A173="小計",COUNTIF($A$9:A172,"小計")&lt;1),SUM($J$9:J172)+R173,IF(AND(A173="小計",COUNTIF($A$9:A172,"小計")&gt;=1),SUM(OFFSET($J$8,LARGE($V$9:V172,1)+1,0,LARGE($V$9:V173,1)-LARGE($V$9:V172,1)-1,1))+R173,IF($A173="８％対象計",SUMIFS(J$9:J172,$N$9:$N172,"")+$R173-SUMIFS(J$9:J172,$A$9:$A172,"非課税・不課税取引計")-SUMIFS(J$9:J172,$A$9:$A172,"小計")-SUMIFS(J$9:J172,$A$9:$A172,"８％消費税計")-SUMIFS(J$9:J172,$A$9:$A172,"８％対象計")-SUMIFS($J$9:J172,$A$9:A172,"８％(軽減)消費税計")-SUMIFS($J$9:J172,$A$9:A172,"８％(軽減)対象計"),IF(A173="８％(軽減)消費税計",ROUND(SUMIFS($J$9:J172,$A$9:A172,"８％(軽減)対象計")/COUNTIF($A$9:A172,"８％(軽減)対象計")*0.08,0)+R173,IF($A173="８％消費税計",ROUND(SUMIFS(J$9:J172,$A$9:$A172,"８％対象計")/COUNTIF($A$9:$A172,"８％対象計")*0.08,0)+$R173,IF(A173="値引き",U173,IF($C173="","",IF($D173="","",ROUND(I173*$D173,0)+$R173)))))))))),"")</f>
        <v/>
      </c>
      <c r="K173" s="239" t="str">
        <f t="shared" si="9"/>
        <v/>
      </c>
      <c r="L173" s="240" t="str">
        <f t="shared" si="10"/>
        <v/>
      </c>
      <c r="M173" s="234" t="str">
        <f ca="1">IFERROR(IF($A173="非課税・不課税取引計",SUMIFS(M$9:M172,$N$9:$N172,"非・不")+$S173,IF(A173="８％(軽減)対象計",SUMIFS($M$9:M172,$N$9:N172,"※")+S173,IF(AND(A173="小計",COUNTIF($A$9:A172,"小計")&lt;1),SUM($M$9:M172)+S173,IF(AND(A173="小計",COUNTIF($A$9:A172,"小計")&gt;=1),SUM(OFFSET($M$8,LARGE($V$9:V172,1)+1,0,LARGE($V$9:V173,1)-LARGE($V$9:V172,1)-1,1))+S173,IF($A173="８％対象計",SUMIFS(M$9:M172,$N$9:$N172,"")+$S173-SUMIFS(M$9:M172,$A$9:$A172,"非課税・不課税取引計")-SUMIFS(M$9:M172,$A$9:$A172,"小計")-SUMIFS(M$9:M172,$A$9:$A172,"８％消費税計")-SUMIFS(M$9:M172,$A$9:$A172,"８％対象計")-SUMIFS($M$9:M172,$A$9:A172,"８％(軽減)消費税計")-SUMIFS($M$9:M172,$A$9:A172,"８％(軽減)対象計"),IF(A173="８％(軽減)消費税計",ROUND(SUMIFS($M$9:M172,$A$9:A172,"８％(軽減)対象計")/COUNTIF($A$9:A172,"８％(軽減)対象計")*0.08,0)+S173,IF($A173="８％消費税計",ROUND(SUMIFS(M$9:M172,$A$9:$A172,"８％対象計")/COUNTIF($A$9:$A172,"８％対象計")*0.08,0)+$S173,IF(A173="値引き",E173-G173-J173+S173,IF($C173="","",IF($D173="","",E173-G173-J173+$S173)))))))))),"")</f>
        <v/>
      </c>
      <c r="N173" s="241"/>
      <c r="O173" s="242"/>
      <c r="P173" s="308"/>
      <c r="Q173" s="249"/>
      <c r="R173" s="249"/>
      <c r="S173" s="250"/>
      <c r="T173" s="264"/>
      <c r="U173" s="265"/>
      <c r="V173" s="214" t="str">
        <f t="shared" si="11"/>
        <v/>
      </c>
    </row>
    <row r="174" spans="1:22" ht="19.899999999999999" customHeight="1">
      <c r="A174" s="230"/>
      <c r="B174" s="231"/>
      <c r="C174" s="232"/>
      <c r="D174" s="233"/>
      <c r="E174" s="234" t="str">
        <f ca="1">IFERROR(IF(A174="非課税・不課税取引計",SUMIFS($E$9:E173,$N$9:N173,"非・不")+P174,IF(A174="８％(軽減)対象計",SUMIFS($E$9:E173,$N$9:N173,"※")+P174,IF(AND(A174="小計",COUNTIF($A$9:A173,"小計")&lt;1),SUM($E$9:E173)+P174,IF(AND(A174="小計",COUNTIF($A$9:A173,"小計")&gt;=1),SUM(OFFSET($E$8,LARGE($V$9:V173,1)+1,0,LARGE($V$9:V174,1)-LARGE($V$9:V173,1)-1,1))+P174,IF(A174="８％対象計",SUMIFS($E$9:E173,$N$9:N173,"")+P174-SUMIFS($E$9:E173,$A$9:A173,"非課税・不課税取引計")-SUMIFS($E$9:E173,$A$9:A173,"小計")-SUMIFS($E$9:E173,$A$9:A173,"８％消費税計")-SUMIFS($E$9:E173,$A$9:A173,"８％対象計")-SUMIFS($E$9:E173,$A$9:A173,"８％(軽減)消費税計")-SUMIFS($E$9:E173,$A$9:A173,"８％(軽減)対象計"),IF(A174="８％(軽減)消費税計",ROUND(SUMIFS($E$9:E173,$A$9:A173,"８％(軽減)対象計")/COUNTIF($A$9:A173,"８％(軽減)対象計")*0.08,0)+P174,IF(A174="８％消費税計",ROUND(SUMIFS($E$9:E173,$A$9:A173,"８％対象計")/COUNTIF($A$9:A173,"８％対象計")*0.08,0)+P174,IF(AND(A174="値引き",C174="",D174=""),0+P174,IF(C174="","",IF(D174="","",ROUND(C174*D174,0)+P174)))))))))),"")</f>
        <v/>
      </c>
      <c r="F174" s="235"/>
      <c r="G174" s="236" t="str">
        <f ca="1">IFERROR(IF($A174="非課税・不課税取引計",SUMIFS(G$9:G173,$N$9:$N173,"非・不")+$Q174,IF(A174="８％(軽減)対象計",SUMIFS($G$9:G173,$N$9:N173,"※")+Q174,IF(AND(A174="小計",COUNTIF($A$9:A173,"小計")&lt;1),SUM($G$9:G173)+Q174,IF(AND(A174="小計",COUNTIF($A$9:A173,"小計")&gt;=1),SUM(OFFSET($G$8,LARGE($V$9:V173,1)+1,0,LARGE($V$9:V174,1)-LARGE($V$9:V173,1)-1,1))+Q174,IF($A174="８％対象計",SUMIFS(G$9:G173,$N$9:$N173,"")+$Q174-SUMIFS(G$9:G173,$A$9:$A173,"非課税・不課税取引計")-SUMIFS(G$9:G173,$A$9:$A173,"小計")-SUMIFS(G$9:G173,$A$9:$A173,"８％消費税計")-SUMIFS(G$9:G173,$A$9:$A173,"８％対象計")-SUMIFS($G$9:G173,$A$9:A173,"８％(軽減)消費税計")-SUMIFS($G$9:G173,$A$9:A173,"８％(軽減)対象計"),IF(A174="８％(軽減)消費税計",ROUND(SUMIFS($G$9:G173,$A$9:A173,"８％(軽減)対象計")/COUNTIF($A$9:A173,"８％(軽減)対象計")*0.08,0)+Q174,IF($A174="８％消費税計",ROUND(SUMIFS(G$9:G173,$A$9:$A173,"８％対象計")/COUNTIF($A$9:$A173,"８％対象計")*0.08,0)+$Q174,IF(A174="値引き",T174,IF($C174="","",IF($D174="","",ROUND(F174*$D174,0)+$Q174)))))))))),"")</f>
        <v/>
      </c>
      <c r="H174" s="237" t="str">
        <f t="shared" si="8"/>
        <v/>
      </c>
      <c r="I174" s="235"/>
      <c r="J174" s="238" t="str">
        <f ca="1">IFERROR(IF($A174="非課税・不課税取引計",SUMIFS(J$9:J173,$N$9:$N173,"非・不")+$R174,IF(A174="８％(軽減)対象計",SUMIFS($J$9:J173,$N$9:N173,"※")+R174,IF(AND(A174="小計",COUNTIF($A$9:A173,"小計")&lt;1),SUM($J$9:J173)+R174,IF(AND(A174="小計",COUNTIF($A$9:A173,"小計")&gt;=1),SUM(OFFSET($J$8,LARGE($V$9:V173,1)+1,0,LARGE($V$9:V174,1)-LARGE($V$9:V173,1)-1,1))+R174,IF($A174="８％対象計",SUMIFS(J$9:J173,$N$9:$N173,"")+$R174-SUMIFS(J$9:J173,$A$9:$A173,"非課税・不課税取引計")-SUMIFS(J$9:J173,$A$9:$A173,"小計")-SUMIFS(J$9:J173,$A$9:$A173,"８％消費税計")-SUMIFS(J$9:J173,$A$9:$A173,"８％対象計")-SUMIFS($J$9:J173,$A$9:A173,"８％(軽減)消費税計")-SUMIFS($J$9:J173,$A$9:A173,"８％(軽減)対象計"),IF(A174="８％(軽減)消費税計",ROUND(SUMIFS($J$9:J173,$A$9:A173,"８％(軽減)対象計")/COUNTIF($A$9:A173,"８％(軽減)対象計")*0.08,0)+R174,IF($A174="８％消費税計",ROUND(SUMIFS(J$9:J173,$A$9:$A173,"８％対象計")/COUNTIF($A$9:$A173,"８％対象計")*0.08,0)+$R174,IF(A174="値引き",U174,IF($C174="","",IF($D174="","",ROUND(I174*$D174,0)+$R174)))))))))),"")</f>
        <v/>
      </c>
      <c r="K174" s="239" t="str">
        <f t="shared" si="9"/>
        <v/>
      </c>
      <c r="L174" s="240" t="str">
        <f t="shared" si="10"/>
        <v/>
      </c>
      <c r="M174" s="234" t="str">
        <f ca="1">IFERROR(IF($A174="非課税・不課税取引計",SUMIFS(M$9:M173,$N$9:$N173,"非・不")+$S174,IF(A174="８％(軽減)対象計",SUMIFS($M$9:M173,$N$9:N173,"※")+S174,IF(AND(A174="小計",COUNTIF($A$9:A173,"小計")&lt;1),SUM($M$9:M173)+S174,IF(AND(A174="小計",COUNTIF($A$9:A173,"小計")&gt;=1),SUM(OFFSET($M$8,LARGE($V$9:V173,1)+1,0,LARGE($V$9:V174,1)-LARGE($V$9:V173,1)-1,1))+S174,IF($A174="８％対象計",SUMIFS(M$9:M173,$N$9:$N173,"")+$S174-SUMIFS(M$9:M173,$A$9:$A173,"非課税・不課税取引計")-SUMIFS(M$9:M173,$A$9:$A173,"小計")-SUMIFS(M$9:M173,$A$9:$A173,"８％消費税計")-SUMIFS(M$9:M173,$A$9:$A173,"８％対象計")-SUMIFS($M$9:M173,$A$9:A173,"８％(軽減)消費税計")-SUMIFS($M$9:M173,$A$9:A173,"８％(軽減)対象計"),IF(A174="８％(軽減)消費税計",ROUND(SUMIFS($M$9:M173,$A$9:A173,"８％(軽減)対象計")/COUNTIF($A$9:A173,"８％(軽減)対象計")*0.08,0)+S174,IF($A174="８％消費税計",ROUND(SUMIFS(M$9:M173,$A$9:$A173,"８％対象計")/COUNTIF($A$9:$A173,"８％対象計")*0.08,0)+$S174,IF(A174="値引き",E174-G174-J174+S174,IF($C174="","",IF($D174="","",E174-G174-J174+$S174)))))))))),"")</f>
        <v/>
      </c>
      <c r="N174" s="241"/>
      <c r="O174" s="242"/>
      <c r="P174" s="308"/>
      <c r="Q174" s="249"/>
      <c r="R174" s="249"/>
      <c r="S174" s="250"/>
      <c r="T174" s="264"/>
      <c r="U174" s="265"/>
      <c r="V174" s="214" t="str">
        <f t="shared" si="11"/>
        <v/>
      </c>
    </row>
    <row r="175" spans="1:22" ht="19.899999999999999" customHeight="1">
      <c r="A175" s="230"/>
      <c r="B175" s="231"/>
      <c r="C175" s="232"/>
      <c r="D175" s="233"/>
      <c r="E175" s="234" t="str">
        <f ca="1">IFERROR(IF(A175="非課税・不課税取引計",SUMIFS($E$9:E174,$N$9:N174,"非・不")+P175,IF(A175="８％(軽減)対象計",SUMIFS($E$9:E174,$N$9:N174,"※")+P175,IF(AND(A175="小計",COUNTIF($A$9:A174,"小計")&lt;1),SUM($E$9:E174)+P175,IF(AND(A175="小計",COUNTIF($A$9:A174,"小計")&gt;=1),SUM(OFFSET($E$8,LARGE($V$9:V174,1)+1,0,LARGE($V$9:V175,1)-LARGE($V$9:V174,1)-1,1))+P175,IF(A175="８％対象計",SUMIFS($E$9:E174,$N$9:N174,"")+P175-SUMIFS($E$9:E174,$A$9:A174,"非課税・不課税取引計")-SUMIFS($E$9:E174,$A$9:A174,"小計")-SUMIFS($E$9:E174,$A$9:A174,"８％消費税計")-SUMIFS($E$9:E174,$A$9:A174,"８％対象計")-SUMIFS($E$9:E174,$A$9:A174,"８％(軽減)消費税計")-SUMIFS($E$9:E174,$A$9:A174,"８％(軽減)対象計"),IF(A175="８％(軽減)消費税計",ROUND(SUMIFS($E$9:E174,$A$9:A174,"８％(軽減)対象計")/COUNTIF($A$9:A174,"８％(軽減)対象計")*0.08,0)+P175,IF(A175="８％消費税計",ROUND(SUMIFS($E$9:E174,$A$9:A174,"８％対象計")/COUNTIF($A$9:A174,"８％対象計")*0.08,0)+P175,IF(AND(A175="値引き",C175="",D175=""),0+P175,IF(C175="","",IF(D175="","",ROUND(C175*D175,0)+P175)))))))))),"")</f>
        <v/>
      </c>
      <c r="F175" s="235"/>
      <c r="G175" s="236" t="str">
        <f ca="1">IFERROR(IF($A175="非課税・不課税取引計",SUMIFS(G$9:G174,$N$9:$N174,"非・不")+$Q175,IF(A175="８％(軽減)対象計",SUMIFS($G$9:G174,$N$9:N174,"※")+Q175,IF(AND(A175="小計",COUNTIF($A$9:A174,"小計")&lt;1),SUM($G$9:G174)+Q175,IF(AND(A175="小計",COUNTIF($A$9:A174,"小計")&gt;=1),SUM(OFFSET($G$8,LARGE($V$9:V174,1)+1,0,LARGE($V$9:V175,1)-LARGE($V$9:V174,1)-1,1))+Q175,IF($A175="８％対象計",SUMIFS(G$9:G174,$N$9:$N174,"")+$Q175-SUMIFS(G$9:G174,$A$9:$A174,"非課税・不課税取引計")-SUMIFS(G$9:G174,$A$9:$A174,"小計")-SUMIFS(G$9:G174,$A$9:$A174,"８％消費税計")-SUMIFS(G$9:G174,$A$9:$A174,"８％対象計")-SUMIFS($G$9:G174,$A$9:A174,"８％(軽減)消費税計")-SUMIFS($G$9:G174,$A$9:A174,"８％(軽減)対象計"),IF(A175="８％(軽減)消費税計",ROUND(SUMIFS($G$9:G174,$A$9:A174,"８％(軽減)対象計")/COUNTIF($A$9:A174,"８％(軽減)対象計")*0.08,0)+Q175,IF($A175="８％消費税計",ROUND(SUMIFS(G$9:G174,$A$9:$A174,"８％対象計")/COUNTIF($A$9:$A174,"８％対象計")*0.08,0)+$Q175,IF(A175="値引き",T175,IF($C175="","",IF($D175="","",ROUND(F175*$D175,0)+$Q175)))))))))),"")</f>
        <v/>
      </c>
      <c r="H175" s="237" t="str">
        <f t="shared" si="8"/>
        <v/>
      </c>
      <c r="I175" s="235"/>
      <c r="J175" s="238" t="str">
        <f ca="1">IFERROR(IF($A175="非課税・不課税取引計",SUMIFS(J$9:J174,$N$9:$N174,"非・不")+$R175,IF(A175="８％(軽減)対象計",SUMIFS($J$9:J174,$N$9:N174,"※")+R175,IF(AND(A175="小計",COUNTIF($A$9:A174,"小計")&lt;1),SUM($J$9:J174)+R175,IF(AND(A175="小計",COUNTIF($A$9:A174,"小計")&gt;=1),SUM(OFFSET($J$8,LARGE($V$9:V174,1)+1,0,LARGE($V$9:V175,1)-LARGE($V$9:V174,1)-1,1))+R175,IF($A175="８％対象計",SUMIFS(J$9:J174,$N$9:$N174,"")+$R175-SUMIFS(J$9:J174,$A$9:$A174,"非課税・不課税取引計")-SUMIFS(J$9:J174,$A$9:$A174,"小計")-SUMIFS(J$9:J174,$A$9:$A174,"８％消費税計")-SUMIFS(J$9:J174,$A$9:$A174,"８％対象計")-SUMIFS($J$9:J174,$A$9:A174,"８％(軽減)消費税計")-SUMIFS($J$9:J174,$A$9:A174,"８％(軽減)対象計"),IF(A175="８％(軽減)消費税計",ROUND(SUMIFS($J$9:J174,$A$9:A174,"８％(軽減)対象計")/COUNTIF($A$9:A174,"８％(軽減)対象計")*0.08,0)+R175,IF($A175="８％消費税計",ROUND(SUMIFS(J$9:J174,$A$9:$A174,"８％対象計")/COUNTIF($A$9:$A174,"８％対象計")*0.08,0)+$R175,IF(A175="値引き",U175,IF($C175="","",IF($D175="","",ROUND(I175*$D175,0)+$R175)))))))))),"")</f>
        <v/>
      </c>
      <c r="K175" s="239" t="str">
        <f t="shared" si="9"/>
        <v/>
      </c>
      <c r="L175" s="240" t="str">
        <f t="shared" si="10"/>
        <v/>
      </c>
      <c r="M175" s="234" t="str">
        <f ca="1">IFERROR(IF($A175="非課税・不課税取引計",SUMIFS(M$9:M174,$N$9:$N174,"非・不")+$S175,IF(A175="８％(軽減)対象計",SUMIFS($M$9:M174,$N$9:N174,"※")+S175,IF(AND(A175="小計",COUNTIF($A$9:A174,"小計")&lt;1),SUM($M$9:M174)+S175,IF(AND(A175="小計",COUNTIF($A$9:A174,"小計")&gt;=1),SUM(OFFSET($M$8,LARGE($V$9:V174,1)+1,0,LARGE($V$9:V175,1)-LARGE($V$9:V174,1)-1,1))+S175,IF($A175="８％対象計",SUMIFS(M$9:M174,$N$9:$N174,"")+$S175-SUMIFS(M$9:M174,$A$9:$A174,"非課税・不課税取引計")-SUMIFS(M$9:M174,$A$9:$A174,"小計")-SUMIFS(M$9:M174,$A$9:$A174,"８％消費税計")-SUMIFS(M$9:M174,$A$9:$A174,"８％対象計")-SUMIFS($M$9:M174,$A$9:A174,"８％(軽減)消費税計")-SUMIFS($M$9:M174,$A$9:A174,"８％(軽減)対象計"),IF(A175="８％(軽減)消費税計",ROUND(SUMIFS($M$9:M174,$A$9:A174,"８％(軽減)対象計")/COUNTIF($A$9:A174,"８％(軽減)対象計")*0.08,0)+S175,IF($A175="８％消費税計",ROUND(SUMIFS(M$9:M174,$A$9:$A174,"８％対象計")/COUNTIF($A$9:$A174,"８％対象計")*0.08,0)+$S175,IF(A175="値引き",E175-G175-J175+S175,IF($C175="","",IF($D175="","",E175-G175-J175+$S175)))))))))),"")</f>
        <v/>
      </c>
      <c r="N175" s="241"/>
      <c r="O175" s="242"/>
      <c r="P175" s="308"/>
      <c r="Q175" s="249"/>
      <c r="R175" s="249"/>
      <c r="S175" s="250"/>
      <c r="T175" s="264"/>
      <c r="U175" s="265"/>
      <c r="V175" s="214" t="str">
        <f t="shared" si="11"/>
        <v/>
      </c>
    </row>
    <row r="176" spans="1:22" ht="19.899999999999999" customHeight="1">
      <c r="A176" s="230"/>
      <c r="B176" s="231"/>
      <c r="C176" s="232"/>
      <c r="D176" s="233"/>
      <c r="E176" s="234" t="str">
        <f ca="1">IFERROR(IF(A176="非課税・不課税取引計",SUMIFS($E$9:E175,$N$9:N175,"非・不")+P176,IF(A176="８％(軽減)対象計",SUMIFS($E$9:E175,$N$9:N175,"※")+P176,IF(AND(A176="小計",COUNTIF($A$9:A175,"小計")&lt;1),SUM($E$9:E175)+P176,IF(AND(A176="小計",COUNTIF($A$9:A175,"小計")&gt;=1),SUM(OFFSET($E$8,LARGE($V$9:V175,1)+1,0,LARGE($V$9:V176,1)-LARGE($V$9:V175,1)-1,1))+P176,IF(A176="８％対象計",SUMIFS($E$9:E175,$N$9:N175,"")+P176-SUMIFS($E$9:E175,$A$9:A175,"非課税・不課税取引計")-SUMIFS($E$9:E175,$A$9:A175,"小計")-SUMIFS($E$9:E175,$A$9:A175,"８％消費税計")-SUMIFS($E$9:E175,$A$9:A175,"８％対象計")-SUMIFS($E$9:E175,$A$9:A175,"８％(軽減)消費税計")-SUMIFS($E$9:E175,$A$9:A175,"８％(軽減)対象計"),IF(A176="８％(軽減)消費税計",ROUND(SUMIFS($E$9:E175,$A$9:A175,"８％(軽減)対象計")/COUNTIF($A$9:A175,"８％(軽減)対象計")*0.08,0)+P176,IF(A176="８％消費税計",ROUND(SUMIFS($E$9:E175,$A$9:A175,"８％対象計")/COUNTIF($A$9:A175,"８％対象計")*0.08,0)+P176,IF(AND(A176="値引き",C176="",D176=""),0+P176,IF(C176="","",IF(D176="","",ROUND(C176*D176,0)+P176)))))))))),"")</f>
        <v/>
      </c>
      <c r="F176" s="235"/>
      <c r="G176" s="236" t="str">
        <f ca="1">IFERROR(IF($A176="非課税・不課税取引計",SUMIFS(G$9:G175,$N$9:$N175,"非・不")+$Q176,IF(A176="８％(軽減)対象計",SUMIFS($G$9:G175,$N$9:N175,"※")+Q176,IF(AND(A176="小計",COUNTIF($A$9:A175,"小計")&lt;1),SUM($G$9:G175)+Q176,IF(AND(A176="小計",COUNTIF($A$9:A175,"小計")&gt;=1),SUM(OFFSET($G$8,LARGE($V$9:V175,1)+1,0,LARGE($V$9:V176,1)-LARGE($V$9:V175,1)-1,1))+Q176,IF($A176="８％対象計",SUMIFS(G$9:G175,$N$9:$N175,"")+$Q176-SUMIFS(G$9:G175,$A$9:$A175,"非課税・不課税取引計")-SUMIFS(G$9:G175,$A$9:$A175,"小計")-SUMIFS(G$9:G175,$A$9:$A175,"８％消費税計")-SUMIFS(G$9:G175,$A$9:$A175,"８％対象計")-SUMIFS($G$9:G175,$A$9:A175,"８％(軽減)消費税計")-SUMIFS($G$9:G175,$A$9:A175,"８％(軽減)対象計"),IF(A176="８％(軽減)消費税計",ROUND(SUMIFS($G$9:G175,$A$9:A175,"８％(軽減)対象計")/COUNTIF($A$9:A175,"８％(軽減)対象計")*0.08,0)+Q176,IF($A176="８％消費税計",ROUND(SUMIFS(G$9:G175,$A$9:$A175,"８％対象計")/COUNTIF($A$9:$A175,"８％対象計")*0.08,0)+$Q176,IF(A176="値引き",T176,IF($C176="","",IF($D176="","",ROUND(F176*$D176,0)+$Q176)))))))))),"")</f>
        <v/>
      </c>
      <c r="H176" s="237" t="str">
        <f t="shared" si="8"/>
        <v/>
      </c>
      <c r="I176" s="235"/>
      <c r="J176" s="238" t="str">
        <f ca="1">IFERROR(IF($A176="非課税・不課税取引計",SUMIFS(J$9:J175,$N$9:$N175,"非・不")+$R176,IF(A176="８％(軽減)対象計",SUMIFS($J$9:J175,$N$9:N175,"※")+R176,IF(AND(A176="小計",COUNTIF($A$9:A175,"小計")&lt;1),SUM($J$9:J175)+R176,IF(AND(A176="小計",COUNTIF($A$9:A175,"小計")&gt;=1),SUM(OFFSET($J$8,LARGE($V$9:V175,1)+1,0,LARGE($V$9:V176,1)-LARGE($V$9:V175,1)-1,1))+R176,IF($A176="８％対象計",SUMIFS(J$9:J175,$N$9:$N175,"")+$R176-SUMIFS(J$9:J175,$A$9:$A175,"非課税・不課税取引計")-SUMIFS(J$9:J175,$A$9:$A175,"小計")-SUMIFS(J$9:J175,$A$9:$A175,"８％消費税計")-SUMIFS(J$9:J175,$A$9:$A175,"８％対象計")-SUMIFS($J$9:J175,$A$9:A175,"８％(軽減)消費税計")-SUMIFS($J$9:J175,$A$9:A175,"８％(軽減)対象計"),IF(A176="８％(軽減)消費税計",ROUND(SUMIFS($J$9:J175,$A$9:A175,"８％(軽減)対象計")/COUNTIF($A$9:A175,"８％(軽減)対象計")*0.08,0)+R176,IF($A176="８％消費税計",ROUND(SUMIFS(J$9:J175,$A$9:$A175,"８％対象計")/COUNTIF($A$9:$A175,"８％対象計")*0.08,0)+$R176,IF(A176="値引き",U176,IF($C176="","",IF($D176="","",ROUND(I176*$D176,0)+$R176)))))))))),"")</f>
        <v/>
      </c>
      <c r="K176" s="239" t="str">
        <f t="shared" si="9"/>
        <v/>
      </c>
      <c r="L176" s="240" t="str">
        <f t="shared" si="10"/>
        <v/>
      </c>
      <c r="M176" s="234" t="str">
        <f ca="1">IFERROR(IF($A176="非課税・不課税取引計",SUMIFS(M$9:M175,$N$9:$N175,"非・不")+$S176,IF(A176="８％(軽減)対象計",SUMIFS($M$9:M175,$N$9:N175,"※")+S176,IF(AND(A176="小計",COUNTIF($A$9:A175,"小計")&lt;1),SUM($M$9:M175)+S176,IF(AND(A176="小計",COUNTIF($A$9:A175,"小計")&gt;=1),SUM(OFFSET($M$8,LARGE($V$9:V175,1)+1,0,LARGE($V$9:V176,1)-LARGE($V$9:V175,1)-1,1))+S176,IF($A176="８％対象計",SUMIFS(M$9:M175,$N$9:$N175,"")+$S176-SUMIFS(M$9:M175,$A$9:$A175,"非課税・不課税取引計")-SUMIFS(M$9:M175,$A$9:$A175,"小計")-SUMIFS(M$9:M175,$A$9:$A175,"８％消費税計")-SUMIFS(M$9:M175,$A$9:$A175,"８％対象計")-SUMIFS($M$9:M175,$A$9:A175,"８％(軽減)消費税計")-SUMIFS($M$9:M175,$A$9:A175,"８％(軽減)対象計"),IF(A176="８％(軽減)消費税計",ROUND(SUMIFS($M$9:M175,$A$9:A175,"８％(軽減)対象計")/COUNTIF($A$9:A175,"８％(軽減)対象計")*0.08,0)+S176,IF($A176="８％消費税計",ROUND(SUMIFS(M$9:M175,$A$9:$A175,"８％対象計")/COUNTIF($A$9:$A175,"８％対象計")*0.08,0)+$S176,IF(A176="値引き",E176-G176-J176+S176,IF($C176="","",IF($D176="","",E176-G176-J176+$S176)))))))))),"")</f>
        <v/>
      </c>
      <c r="N176" s="241"/>
      <c r="O176" s="242"/>
      <c r="P176" s="308"/>
      <c r="Q176" s="249"/>
      <c r="R176" s="249"/>
      <c r="S176" s="250"/>
      <c r="T176" s="264"/>
      <c r="U176" s="265"/>
      <c r="V176" s="214" t="str">
        <f t="shared" si="11"/>
        <v/>
      </c>
    </row>
    <row r="177" spans="1:22" ht="19.899999999999999" customHeight="1">
      <c r="A177" s="230"/>
      <c r="B177" s="231"/>
      <c r="C177" s="232"/>
      <c r="D177" s="233"/>
      <c r="E177" s="234" t="str">
        <f ca="1">IFERROR(IF(A177="非課税・不課税取引計",SUMIFS($E$9:E176,$N$9:N176,"非・不")+P177,IF(A177="８％(軽減)対象計",SUMIFS($E$9:E176,$N$9:N176,"※")+P177,IF(AND(A177="小計",COUNTIF($A$9:A176,"小計")&lt;1),SUM($E$9:E176)+P177,IF(AND(A177="小計",COUNTIF($A$9:A176,"小計")&gt;=1),SUM(OFFSET($E$8,LARGE($V$9:V176,1)+1,0,LARGE($V$9:V177,1)-LARGE($V$9:V176,1)-1,1))+P177,IF(A177="８％対象計",SUMIFS($E$9:E176,$N$9:N176,"")+P177-SUMIFS($E$9:E176,$A$9:A176,"非課税・不課税取引計")-SUMIFS($E$9:E176,$A$9:A176,"小計")-SUMIFS($E$9:E176,$A$9:A176,"８％消費税計")-SUMIFS($E$9:E176,$A$9:A176,"８％対象計")-SUMIFS($E$9:E176,$A$9:A176,"８％(軽減)消費税計")-SUMIFS($E$9:E176,$A$9:A176,"８％(軽減)対象計"),IF(A177="８％(軽減)消費税計",ROUND(SUMIFS($E$9:E176,$A$9:A176,"８％(軽減)対象計")/COUNTIF($A$9:A176,"８％(軽減)対象計")*0.08,0)+P177,IF(A177="８％消費税計",ROUND(SUMIFS($E$9:E176,$A$9:A176,"８％対象計")/COUNTIF($A$9:A176,"８％対象計")*0.08,0)+P177,IF(AND(A177="値引き",C177="",D177=""),0+P177,IF(C177="","",IF(D177="","",ROUND(C177*D177,0)+P177)))))))))),"")</f>
        <v/>
      </c>
      <c r="F177" s="235"/>
      <c r="G177" s="236" t="str">
        <f ca="1">IFERROR(IF($A177="非課税・不課税取引計",SUMIFS(G$9:G176,$N$9:$N176,"非・不")+$Q177,IF(A177="８％(軽減)対象計",SUMIFS($G$9:G176,$N$9:N176,"※")+Q177,IF(AND(A177="小計",COUNTIF($A$9:A176,"小計")&lt;1),SUM($G$9:G176)+Q177,IF(AND(A177="小計",COUNTIF($A$9:A176,"小計")&gt;=1),SUM(OFFSET($G$8,LARGE($V$9:V176,1)+1,0,LARGE($V$9:V177,1)-LARGE($V$9:V176,1)-1,1))+Q177,IF($A177="８％対象計",SUMIFS(G$9:G176,$N$9:$N176,"")+$Q177-SUMIFS(G$9:G176,$A$9:$A176,"非課税・不課税取引計")-SUMIFS(G$9:G176,$A$9:$A176,"小計")-SUMIFS(G$9:G176,$A$9:$A176,"８％消費税計")-SUMIFS(G$9:G176,$A$9:$A176,"８％対象計")-SUMIFS($G$9:G176,$A$9:A176,"８％(軽減)消費税計")-SUMIFS($G$9:G176,$A$9:A176,"８％(軽減)対象計"),IF(A177="８％(軽減)消費税計",ROUND(SUMIFS($G$9:G176,$A$9:A176,"８％(軽減)対象計")/COUNTIF($A$9:A176,"８％(軽減)対象計")*0.08,0)+Q177,IF($A177="８％消費税計",ROUND(SUMIFS(G$9:G176,$A$9:$A176,"８％対象計")/COUNTIF($A$9:$A176,"８％対象計")*0.08,0)+$Q177,IF(A177="値引き",T177,IF($C177="","",IF($D177="","",ROUND(F177*$D177,0)+$Q177)))))))))),"")</f>
        <v/>
      </c>
      <c r="H177" s="237" t="str">
        <f t="shared" si="8"/>
        <v/>
      </c>
      <c r="I177" s="235"/>
      <c r="J177" s="238" t="str">
        <f ca="1">IFERROR(IF($A177="非課税・不課税取引計",SUMIFS(J$9:J176,$N$9:$N176,"非・不")+$R177,IF(A177="８％(軽減)対象計",SUMIFS($J$9:J176,$N$9:N176,"※")+R177,IF(AND(A177="小計",COUNTIF($A$9:A176,"小計")&lt;1),SUM($J$9:J176)+R177,IF(AND(A177="小計",COUNTIF($A$9:A176,"小計")&gt;=1),SUM(OFFSET($J$8,LARGE($V$9:V176,1)+1,0,LARGE($V$9:V177,1)-LARGE($V$9:V176,1)-1,1))+R177,IF($A177="８％対象計",SUMIFS(J$9:J176,$N$9:$N176,"")+$R177-SUMIFS(J$9:J176,$A$9:$A176,"非課税・不課税取引計")-SUMIFS(J$9:J176,$A$9:$A176,"小計")-SUMIFS(J$9:J176,$A$9:$A176,"８％消費税計")-SUMIFS(J$9:J176,$A$9:$A176,"８％対象計")-SUMIFS($J$9:J176,$A$9:A176,"８％(軽減)消費税計")-SUMIFS($J$9:J176,$A$9:A176,"８％(軽減)対象計"),IF(A177="８％(軽減)消費税計",ROUND(SUMIFS($J$9:J176,$A$9:A176,"８％(軽減)対象計")/COUNTIF($A$9:A176,"８％(軽減)対象計")*0.08,0)+R177,IF($A177="８％消費税計",ROUND(SUMIFS(J$9:J176,$A$9:$A176,"８％対象計")/COUNTIF($A$9:$A176,"８％対象計")*0.08,0)+$R177,IF(A177="値引き",U177,IF($C177="","",IF($D177="","",ROUND(I177*$D177,0)+$R177)))))))))),"")</f>
        <v/>
      </c>
      <c r="K177" s="239" t="str">
        <f t="shared" si="9"/>
        <v/>
      </c>
      <c r="L177" s="240" t="str">
        <f t="shared" si="10"/>
        <v/>
      </c>
      <c r="M177" s="234" t="str">
        <f ca="1">IFERROR(IF($A177="非課税・不課税取引計",SUMIFS(M$9:M176,$N$9:$N176,"非・不")+$S177,IF(A177="８％(軽減)対象計",SUMIFS($M$9:M176,$N$9:N176,"※")+S177,IF(AND(A177="小計",COUNTIF($A$9:A176,"小計")&lt;1),SUM($M$9:M176)+S177,IF(AND(A177="小計",COUNTIF($A$9:A176,"小計")&gt;=1),SUM(OFFSET($M$8,LARGE($V$9:V176,1)+1,0,LARGE($V$9:V177,1)-LARGE($V$9:V176,1)-1,1))+S177,IF($A177="８％対象計",SUMIFS(M$9:M176,$N$9:$N176,"")+$S177-SUMIFS(M$9:M176,$A$9:$A176,"非課税・不課税取引計")-SUMIFS(M$9:M176,$A$9:$A176,"小計")-SUMIFS(M$9:M176,$A$9:$A176,"８％消費税計")-SUMIFS(M$9:M176,$A$9:$A176,"８％対象計")-SUMIFS($M$9:M176,$A$9:A176,"８％(軽減)消費税計")-SUMIFS($M$9:M176,$A$9:A176,"８％(軽減)対象計"),IF(A177="８％(軽減)消費税計",ROUND(SUMIFS($M$9:M176,$A$9:A176,"８％(軽減)対象計")/COUNTIF($A$9:A176,"８％(軽減)対象計")*0.08,0)+S177,IF($A177="８％消費税計",ROUND(SUMIFS(M$9:M176,$A$9:$A176,"８％対象計")/COUNTIF($A$9:$A176,"８％対象計")*0.08,0)+$S177,IF(A177="値引き",E177-G177-J177+S177,IF($C177="","",IF($D177="","",E177-G177-J177+$S177)))))))))),"")</f>
        <v/>
      </c>
      <c r="N177" s="241"/>
      <c r="O177" s="242"/>
      <c r="P177" s="308"/>
      <c r="Q177" s="249"/>
      <c r="R177" s="249"/>
      <c r="S177" s="250"/>
      <c r="T177" s="264"/>
      <c r="U177" s="265"/>
      <c r="V177" s="214" t="str">
        <f t="shared" si="11"/>
        <v/>
      </c>
    </row>
    <row r="178" spans="1:22" ht="19.899999999999999" customHeight="1">
      <c r="A178" s="230"/>
      <c r="B178" s="231"/>
      <c r="C178" s="232"/>
      <c r="D178" s="233"/>
      <c r="E178" s="234" t="str">
        <f ca="1">IFERROR(IF(A178="非課税・不課税取引計",SUMIFS($E$9:E177,$N$9:N177,"非・不")+P178,IF(A178="８％(軽減)対象計",SUMIFS($E$9:E177,$N$9:N177,"※")+P178,IF(AND(A178="小計",COUNTIF($A$9:A177,"小計")&lt;1),SUM($E$9:E177)+P178,IF(AND(A178="小計",COUNTIF($A$9:A177,"小計")&gt;=1),SUM(OFFSET($E$8,LARGE($V$9:V177,1)+1,0,LARGE($V$9:V178,1)-LARGE($V$9:V177,1)-1,1))+P178,IF(A178="８％対象計",SUMIFS($E$9:E177,$N$9:N177,"")+P178-SUMIFS($E$9:E177,$A$9:A177,"非課税・不課税取引計")-SUMIFS($E$9:E177,$A$9:A177,"小計")-SUMIFS($E$9:E177,$A$9:A177,"８％消費税計")-SUMIFS($E$9:E177,$A$9:A177,"８％対象計")-SUMIFS($E$9:E177,$A$9:A177,"８％(軽減)消費税計")-SUMIFS($E$9:E177,$A$9:A177,"８％(軽減)対象計"),IF(A178="８％(軽減)消費税計",ROUND(SUMIFS($E$9:E177,$A$9:A177,"８％(軽減)対象計")/COUNTIF($A$9:A177,"８％(軽減)対象計")*0.08,0)+P178,IF(A178="８％消費税計",ROUND(SUMIFS($E$9:E177,$A$9:A177,"８％対象計")/COUNTIF($A$9:A177,"８％対象計")*0.08,0)+P178,IF(AND(A178="値引き",C178="",D178=""),0+P178,IF(C178="","",IF(D178="","",ROUND(C178*D178,0)+P178)))))))))),"")</f>
        <v/>
      </c>
      <c r="F178" s="235"/>
      <c r="G178" s="236" t="str">
        <f ca="1">IFERROR(IF($A178="非課税・不課税取引計",SUMIFS(G$9:G177,$N$9:$N177,"非・不")+$Q178,IF(A178="８％(軽減)対象計",SUMIFS($G$9:G177,$N$9:N177,"※")+Q178,IF(AND(A178="小計",COUNTIF($A$9:A177,"小計")&lt;1),SUM($G$9:G177)+Q178,IF(AND(A178="小計",COUNTIF($A$9:A177,"小計")&gt;=1),SUM(OFFSET($G$8,LARGE($V$9:V177,1)+1,0,LARGE($V$9:V178,1)-LARGE($V$9:V177,1)-1,1))+Q178,IF($A178="８％対象計",SUMIFS(G$9:G177,$N$9:$N177,"")+$Q178-SUMIFS(G$9:G177,$A$9:$A177,"非課税・不課税取引計")-SUMIFS(G$9:G177,$A$9:$A177,"小計")-SUMIFS(G$9:G177,$A$9:$A177,"８％消費税計")-SUMIFS(G$9:G177,$A$9:$A177,"８％対象計")-SUMIFS($G$9:G177,$A$9:A177,"８％(軽減)消費税計")-SUMIFS($G$9:G177,$A$9:A177,"８％(軽減)対象計"),IF(A178="８％(軽減)消費税計",ROUND(SUMIFS($G$9:G177,$A$9:A177,"８％(軽減)対象計")/COUNTIF($A$9:A177,"８％(軽減)対象計")*0.08,0)+Q178,IF($A178="８％消費税計",ROUND(SUMIFS(G$9:G177,$A$9:$A177,"８％対象計")/COUNTIF($A$9:$A177,"８％対象計")*0.08,0)+$Q178,IF(A178="値引き",T178,IF($C178="","",IF($D178="","",ROUND(F178*$D178,0)+$Q178)))))))))),"")</f>
        <v/>
      </c>
      <c r="H178" s="237" t="str">
        <f t="shared" si="8"/>
        <v/>
      </c>
      <c r="I178" s="235"/>
      <c r="J178" s="238" t="str">
        <f ca="1">IFERROR(IF($A178="非課税・不課税取引計",SUMIFS(J$9:J177,$N$9:$N177,"非・不")+$R178,IF(A178="８％(軽減)対象計",SUMIFS($J$9:J177,$N$9:N177,"※")+R178,IF(AND(A178="小計",COUNTIF($A$9:A177,"小計")&lt;1),SUM($J$9:J177)+R178,IF(AND(A178="小計",COUNTIF($A$9:A177,"小計")&gt;=1),SUM(OFFSET($J$8,LARGE($V$9:V177,1)+1,0,LARGE($V$9:V178,1)-LARGE($V$9:V177,1)-1,1))+R178,IF($A178="８％対象計",SUMIFS(J$9:J177,$N$9:$N177,"")+$R178-SUMIFS(J$9:J177,$A$9:$A177,"非課税・不課税取引計")-SUMIFS(J$9:J177,$A$9:$A177,"小計")-SUMIFS(J$9:J177,$A$9:$A177,"８％消費税計")-SUMIFS(J$9:J177,$A$9:$A177,"８％対象計")-SUMIFS($J$9:J177,$A$9:A177,"８％(軽減)消費税計")-SUMIFS($J$9:J177,$A$9:A177,"８％(軽減)対象計"),IF(A178="８％(軽減)消費税計",ROUND(SUMIFS($J$9:J177,$A$9:A177,"８％(軽減)対象計")/COUNTIF($A$9:A177,"８％(軽減)対象計")*0.08,0)+R178,IF($A178="８％消費税計",ROUND(SUMIFS(J$9:J177,$A$9:$A177,"８％対象計")/COUNTIF($A$9:$A177,"８％対象計")*0.08,0)+$R178,IF(A178="値引き",U178,IF($C178="","",IF($D178="","",ROUND(I178*$D178,0)+$R178)))))))))),"")</f>
        <v/>
      </c>
      <c r="K178" s="239" t="str">
        <f t="shared" si="9"/>
        <v/>
      </c>
      <c r="L178" s="240" t="str">
        <f t="shared" si="10"/>
        <v/>
      </c>
      <c r="M178" s="234" t="str">
        <f ca="1">IFERROR(IF($A178="非課税・不課税取引計",SUMIFS(M$9:M177,$N$9:$N177,"非・不")+$S178,IF(A178="８％(軽減)対象計",SUMIFS($M$9:M177,$N$9:N177,"※")+S178,IF(AND(A178="小計",COUNTIF($A$9:A177,"小計")&lt;1),SUM($M$9:M177)+S178,IF(AND(A178="小計",COUNTIF($A$9:A177,"小計")&gt;=1),SUM(OFFSET($M$8,LARGE($V$9:V177,1)+1,0,LARGE($V$9:V178,1)-LARGE($V$9:V177,1)-1,1))+S178,IF($A178="８％対象計",SUMIFS(M$9:M177,$N$9:$N177,"")+$S178-SUMIFS(M$9:M177,$A$9:$A177,"非課税・不課税取引計")-SUMIFS(M$9:M177,$A$9:$A177,"小計")-SUMIFS(M$9:M177,$A$9:$A177,"８％消費税計")-SUMIFS(M$9:M177,$A$9:$A177,"８％対象計")-SUMIFS($M$9:M177,$A$9:A177,"８％(軽減)消費税計")-SUMIFS($M$9:M177,$A$9:A177,"８％(軽減)対象計"),IF(A178="８％(軽減)消費税計",ROUND(SUMIFS($M$9:M177,$A$9:A177,"８％(軽減)対象計")/COUNTIF($A$9:A177,"８％(軽減)対象計")*0.08,0)+S178,IF($A178="８％消費税計",ROUND(SUMIFS(M$9:M177,$A$9:$A177,"８％対象計")/COUNTIF($A$9:$A177,"８％対象計")*0.08,0)+$S178,IF(A178="値引き",E178-G178-J178+S178,IF($C178="","",IF($D178="","",E178-G178-J178+$S178)))))))))),"")</f>
        <v/>
      </c>
      <c r="N178" s="241"/>
      <c r="O178" s="242"/>
      <c r="P178" s="308"/>
      <c r="Q178" s="249"/>
      <c r="R178" s="249"/>
      <c r="S178" s="250"/>
      <c r="T178" s="264"/>
      <c r="U178" s="265"/>
      <c r="V178" s="214" t="str">
        <f t="shared" si="11"/>
        <v/>
      </c>
    </row>
    <row r="179" spans="1:22" ht="19.899999999999999" customHeight="1">
      <c r="A179" s="230"/>
      <c r="B179" s="231"/>
      <c r="C179" s="232"/>
      <c r="D179" s="233"/>
      <c r="E179" s="234" t="str">
        <f ca="1">IFERROR(IF(A179="非課税・不課税取引計",SUMIFS($E$9:E178,$N$9:N178,"非・不")+P179,IF(A179="８％(軽減)対象計",SUMIFS($E$9:E178,$N$9:N178,"※")+P179,IF(AND(A179="小計",COUNTIF($A$9:A178,"小計")&lt;1),SUM($E$9:E178)+P179,IF(AND(A179="小計",COUNTIF($A$9:A178,"小計")&gt;=1),SUM(OFFSET($E$8,LARGE($V$9:V178,1)+1,0,LARGE($V$9:V179,1)-LARGE($V$9:V178,1)-1,1))+P179,IF(A179="８％対象計",SUMIFS($E$9:E178,$N$9:N178,"")+P179-SUMIFS($E$9:E178,$A$9:A178,"非課税・不課税取引計")-SUMIFS($E$9:E178,$A$9:A178,"小計")-SUMIFS($E$9:E178,$A$9:A178,"８％消費税計")-SUMIFS($E$9:E178,$A$9:A178,"８％対象計")-SUMIFS($E$9:E178,$A$9:A178,"８％(軽減)消費税計")-SUMIFS($E$9:E178,$A$9:A178,"８％(軽減)対象計"),IF(A179="８％(軽減)消費税計",ROUND(SUMIFS($E$9:E178,$A$9:A178,"８％(軽減)対象計")/COUNTIF($A$9:A178,"８％(軽減)対象計")*0.08,0)+P179,IF(A179="８％消費税計",ROUND(SUMIFS($E$9:E178,$A$9:A178,"８％対象計")/COUNTIF($A$9:A178,"８％対象計")*0.08,0)+P179,IF(AND(A179="値引き",C179="",D179=""),0+P179,IF(C179="","",IF(D179="","",ROUND(C179*D179,0)+P179)))))))))),"")</f>
        <v/>
      </c>
      <c r="F179" s="235"/>
      <c r="G179" s="236" t="str">
        <f ca="1">IFERROR(IF($A179="非課税・不課税取引計",SUMIFS(G$9:G178,$N$9:$N178,"非・不")+$Q179,IF(A179="８％(軽減)対象計",SUMIFS($G$9:G178,$N$9:N178,"※")+Q179,IF(AND(A179="小計",COUNTIF($A$9:A178,"小計")&lt;1),SUM($G$9:G178)+Q179,IF(AND(A179="小計",COUNTIF($A$9:A178,"小計")&gt;=1),SUM(OFFSET($G$8,LARGE($V$9:V178,1)+1,0,LARGE($V$9:V179,1)-LARGE($V$9:V178,1)-1,1))+Q179,IF($A179="８％対象計",SUMIFS(G$9:G178,$N$9:$N178,"")+$Q179-SUMIFS(G$9:G178,$A$9:$A178,"非課税・不課税取引計")-SUMIFS(G$9:G178,$A$9:$A178,"小計")-SUMIFS(G$9:G178,$A$9:$A178,"８％消費税計")-SUMIFS(G$9:G178,$A$9:$A178,"８％対象計")-SUMIFS($G$9:G178,$A$9:A178,"８％(軽減)消費税計")-SUMIFS($G$9:G178,$A$9:A178,"８％(軽減)対象計"),IF(A179="８％(軽減)消費税計",ROUND(SUMIFS($G$9:G178,$A$9:A178,"８％(軽減)対象計")/COUNTIF($A$9:A178,"８％(軽減)対象計")*0.08,0)+Q179,IF($A179="８％消費税計",ROUND(SUMIFS(G$9:G178,$A$9:$A178,"８％対象計")/COUNTIF($A$9:$A178,"８％対象計")*0.08,0)+$Q179,IF(A179="値引き",T179,IF($C179="","",IF($D179="","",ROUND(F179*$D179,0)+$Q179)))))))))),"")</f>
        <v/>
      </c>
      <c r="H179" s="237" t="str">
        <f t="shared" si="8"/>
        <v/>
      </c>
      <c r="I179" s="235"/>
      <c r="J179" s="238" t="str">
        <f ca="1">IFERROR(IF($A179="非課税・不課税取引計",SUMIFS(J$9:J178,$N$9:$N178,"非・不")+$R179,IF(A179="８％(軽減)対象計",SUMIFS($J$9:J178,$N$9:N178,"※")+R179,IF(AND(A179="小計",COUNTIF($A$9:A178,"小計")&lt;1),SUM($J$9:J178)+R179,IF(AND(A179="小計",COUNTIF($A$9:A178,"小計")&gt;=1),SUM(OFFSET($J$8,LARGE($V$9:V178,1)+1,0,LARGE($V$9:V179,1)-LARGE($V$9:V178,1)-1,1))+R179,IF($A179="８％対象計",SUMIFS(J$9:J178,$N$9:$N178,"")+$R179-SUMIFS(J$9:J178,$A$9:$A178,"非課税・不課税取引計")-SUMIFS(J$9:J178,$A$9:$A178,"小計")-SUMIFS(J$9:J178,$A$9:$A178,"８％消費税計")-SUMIFS(J$9:J178,$A$9:$A178,"８％対象計")-SUMIFS($J$9:J178,$A$9:A178,"８％(軽減)消費税計")-SUMIFS($J$9:J178,$A$9:A178,"８％(軽減)対象計"),IF(A179="８％(軽減)消費税計",ROUND(SUMIFS($J$9:J178,$A$9:A178,"８％(軽減)対象計")/COUNTIF($A$9:A178,"８％(軽減)対象計")*0.08,0)+R179,IF($A179="８％消費税計",ROUND(SUMIFS(J$9:J178,$A$9:$A178,"８％対象計")/COUNTIF($A$9:$A178,"８％対象計")*0.08,0)+$R179,IF(A179="値引き",U179,IF($C179="","",IF($D179="","",ROUND(I179*$D179,0)+$R179)))))))))),"")</f>
        <v/>
      </c>
      <c r="K179" s="239" t="str">
        <f t="shared" si="9"/>
        <v/>
      </c>
      <c r="L179" s="240" t="str">
        <f t="shared" si="10"/>
        <v/>
      </c>
      <c r="M179" s="234" t="str">
        <f ca="1">IFERROR(IF($A179="非課税・不課税取引計",SUMIFS(M$9:M178,$N$9:$N178,"非・不")+$S179,IF(A179="８％(軽減)対象計",SUMIFS($M$9:M178,$N$9:N178,"※")+S179,IF(AND(A179="小計",COUNTIF($A$9:A178,"小計")&lt;1),SUM($M$9:M178)+S179,IF(AND(A179="小計",COUNTIF($A$9:A178,"小計")&gt;=1),SUM(OFFSET($M$8,LARGE($V$9:V178,1)+1,0,LARGE($V$9:V179,1)-LARGE($V$9:V178,1)-1,1))+S179,IF($A179="８％対象計",SUMIFS(M$9:M178,$N$9:$N178,"")+$S179-SUMIFS(M$9:M178,$A$9:$A178,"非課税・不課税取引計")-SUMIFS(M$9:M178,$A$9:$A178,"小計")-SUMIFS(M$9:M178,$A$9:$A178,"８％消費税計")-SUMIFS(M$9:M178,$A$9:$A178,"８％対象計")-SUMIFS($M$9:M178,$A$9:A178,"８％(軽減)消費税計")-SUMIFS($M$9:M178,$A$9:A178,"８％(軽減)対象計"),IF(A179="８％(軽減)消費税計",ROUND(SUMIFS($M$9:M178,$A$9:A178,"８％(軽減)対象計")/COUNTIF($A$9:A178,"８％(軽減)対象計")*0.08,0)+S179,IF($A179="８％消費税計",ROUND(SUMIFS(M$9:M178,$A$9:$A178,"８％対象計")/COUNTIF($A$9:$A178,"８％対象計")*0.08,0)+$S179,IF(A179="値引き",E179-G179-J179+S179,IF($C179="","",IF($D179="","",E179-G179-J179+$S179)))))))))),"")</f>
        <v/>
      </c>
      <c r="N179" s="241"/>
      <c r="O179" s="242"/>
      <c r="P179" s="308"/>
      <c r="Q179" s="249"/>
      <c r="R179" s="249"/>
      <c r="S179" s="250"/>
      <c r="T179" s="264"/>
      <c r="U179" s="265"/>
      <c r="V179" s="214" t="str">
        <f t="shared" si="11"/>
        <v/>
      </c>
    </row>
    <row r="180" spans="1:22" ht="19.899999999999999" customHeight="1">
      <c r="A180" s="230"/>
      <c r="B180" s="231"/>
      <c r="C180" s="232"/>
      <c r="D180" s="233"/>
      <c r="E180" s="234" t="str">
        <f ca="1">IFERROR(IF(A180="非課税・不課税取引計",SUMIFS($E$9:E179,$N$9:N179,"非・不")+P180,IF(A180="８％(軽減)対象計",SUMIFS($E$9:E179,$N$9:N179,"※")+P180,IF(AND(A180="小計",COUNTIF($A$9:A179,"小計")&lt;1),SUM($E$9:E179)+P180,IF(AND(A180="小計",COUNTIF($A$9:A179,"小計")&gt;=1),SUM(OFFSET($E$8,LARGE($V$9:V179,1)+1,0,LARGE($V$9:V180,1)-LARGE($V$9:V179,1)-1,1))+P180,IF(A180="８％対象計",SUMIFS($E$9:E179,$N$9:N179,"")+P180-SUMIFS($E$9:E179,$A$9:A179,"非課税・不課税取引計")-SUMIFS($E$9:E179,$A$9:A179,"小計")-SUMIFS($E$9:E179,$A$9:A179,"８％消費税計")-SUMIFS($E$9:E179,$A$9:A179,"８％対象計")-SUMIFS($E$9:E179,$A$9:A179,"８％(軽減)消費税計")-SUMIFS($E$9:E179,$A$9:A179,"８％(軽減)対象計"),IF(A180="８％(軽減)消費税計",ROUND(SUMIFS($E$9:E179,$A$9:A179,"８％(軽減)対象計")/COUNTIF($A$9:A179,"８％(軽減)対象計")*0.08,0)+P180,IF(A180="８％消費税計",ROUND(SUMIFS($E$9:E179,$A$9:A179,"８％対象計")/COUNTIF($A$9:A179,"８％対象計")*0.08,0)+P180,IF(AND(A180="値引き",C180="",D180=""),0+P180,IF(C180="","",IF(D180="","",ROUND(C180*D180,0)+P180)))))))))),"")</f>
        <v/>
      </c>
      <c r="F180" s="235"/>
      <c r="G180" s="236" t="str">
        <f ca="1">IFERROR(IF($A180="非課税・不課税取引計",SUMIFS(G$9:G179,$N$9:$N179,"非・不")+$Q180,IF(A180="８％(軽減)対象計",SUMIFS($G$9:G179,$N$9:N179,"※")+Q180,IF(AND(A180="小計",COUNTIF($A$9:A179,"小計")&lt;1),SUM($G$9:G179)+Q180,IF(AND(A180="小計",COUNTIF($A$9:A179,"小計")&gt;=1),SUM(OFFSET($G$8,LARGE($V$9:V179,1)+1,0,LARGE($V$9:V180,1)-LARGE($V$9:V179,1)-1,1))+Q180,IF($A180="８％対象計",SUMIFS(G$9:G179,$N$9:$N179,"")+$Q180-SUMIFS(G$9:G179,$A$9:$A179,"非課税・不課税取引計")-SUMIFS(G$9:G179,$A$9:$A179,"小計")-SUMIFS(G$9:G179,$A$9:$A179,"８％消費税計")-SUMIFS(G$9:G179,$A$9:$A179,"８％対象計")-SUMIFS($G$9:G179,$A$9:A179,"８％(軽減)消費税計")-SUMIFS($G$9:G179,$A$9:A179,"８％(軽減)対象計"),IF(A180="８％(軽減)消費税計",ROUND(SUMIFS($G$9:G179,$A$9:A179,"８％(軽減)対象計")/COUNTIF($A$9:A179,"８％(軽減)対象計")*0.08,0)+Q180,IF($A180="８％消費税計",ROUND(SUMIFS(G$9:G179,$A$9:$A179,"８％対象計")/COUNTIF($A$9:$A179,"８％対象計")*0.08,0)+$Q180,IF(A180="値引き",T180,IF($C180="","",IF($D180="","",ROUND(F180*$D180,0)+$Q180)))))))))),"")</f>
        <v/>
      </c>
      <c r="H180" s="237" t="str">
        <f t="shared" si="8"/>
        <v/>
      </c>
      <c r="I180" s="235"/>
      <c r="J180" s="238" t="str">
        <f ca="1">IFERROR(IF($A180="非課税・不課税取引計",SUMIFS(J$9:J179,$N$9:$N179,"非・不")+$R180,IF(A180="８％(軽減)対象計",SUMIFS($J$9:J179,$N$9:N179,"※")+R180,IF(AND(A180="小計",COUNTIF($A$9:A179,"小計")&lt;1),SUM($J$9:J179)+R180,IF(AND(A180="小計",COUNTIF($A$9:A179,"小計")&gt;=1),SUM(OFFSET($J$8,LARGE($V$9:V179,1)+1,0,LARGE($V$9:V180,1)-LARGE($V$9:V179,1)-1,1))+R180,IF($A180="８％対象計",SUMIFS(J$9:J179,$N$9:$N179,"")+$R180-SUMIFS(J$9:J179,$A$9:$A179,"非課税・不課税取引計")-SUMIFS(J$9:J179,$A$9:$A179,"小計")-SUMIFS(J$9:J179,$A$9:$A179,"８％消費税計")-SUMIFS(J$9:J179,$A$9:$A179,"８％対象計")-SUMIFS($J$9:J179,$A$9:A179,"８％(軽減)消費税計")-SUMIFS($J$9:J179,$A$9:A179,"８％(軽減)対象計"),IF(A180="８％(軽減)消費税計",ROUND(SUMIFS($J$9:J179,$A$9:A179,"８％(軽減)対象計")/COUNTIF($A$9:A179,"８％(軽減)対象計")*0.08,0)+R180,IF($A180="８％消費税計",ROUND(SUMIFS(J$9:J179,$A$9:$A179,"８％対象計")/COUNTIF($A$9:$A179,"８％対象計")*0.08,0)+$R180,IF(A180="値引き",U180,IF($C180="","",IF($D180="","",ROUND(I180*$D180,0)+$R180)))))))))),"")</f>
        <v/>
      </c>
      <c r="K180" s="239" t="str">
        <f t="shared" si="9"/>
        <v/>
      </c>
      <c r="L180" s="240" t="str">
        <f t="shared" si="10"/>
        <v/>
      </c>
      <c r="M180" s="234" t="str">
        <f ca="1">IFERROR(IF($A180="非課税・不課税取引計",SUMIFS(M$9:M179,$N$9:$N179,"非・不")+$S180,IF(A180="８％(軽減)対象計",SUMIFS($M$9:M179,$N$9:N179,"※")+S180,IF(AND(A180="小計",COUNTIF($A$9:A179,"小計")&lt;1),SUM($M$9:M179)+S180,IF(AND(A180="小計",COUNTIF($A$9:A179,"小計")&gt;=1),SUM(OFFSET($M$8,LARGE($V$9:V179,1)+1,0,LARGE($V$9:V180,1)-LARGE($V$9:V179,1)-1,1))+S180,IF($A180="８％対象計",SUMIFS(M$9:M179,$N$9:$N179,"")+$S180-SUMIFS(M$9:M179,$A$9:$A179,"非課税・不課税取引計")-SUMIFS(M$9:M179,$A$9:$A179,"小計")-SUMIFS(M$9:M179,$A$9:$A179,"８％消費税計")-SUMIFS(M$9:M179,$A$9:$A179,"８％対象計")-SUMIFS($M$9:M179,$A$9:A179,"８％(軽減)消費税計")-SUMIFS($M$9:M179,$A$9:A179,"８％(軽減)対象計"),IF(A180="８％(軽減)消費税計",ROUND(SUMIFS($M$9:M179,$A$9:A179,"８％(軽減)対象計")/COUNTIF($A$9:A179,"８％(軽減)対象計")*0.08,0)+S180,IF($A180="８％消費税計",ROUND(SUMIFS(M$9:M179,$A$9:$A179,"８％対象計")/COUNTIF($A$9:$A179,"８％対象計")*0.08,0)+$S180,IF(A180="値引き",E180-G180-J180+S180,IF($C180="","",IF($D180="","",E180-G180-J180+$S180)))))))))),"")</f>
        <v/>
      </c>
      <c r="N180" s="241"/>
      <c r="O180" s="242"/>
      <c r="P180" s="308"/>
      <c r="Q180" s="249"/>
      <c r="R180" s="249"/>
      <c r="S180" s="250"/>
      <c r="T180" s="264"/>
      <c r="U180" s="265"/>
      <c r="V180" s="214" t="str">
        <f t="shared" si="11"/>
        <v/>
      </c>
    </row>
    <row r="181" spans="1:22" ht="19.899999999999999" customHeight="1">
      <c r="A181" s="230"/>
      <c r="B181" s="231"/>
      <c r="C181" s="232"/>
      <c r="D181" s="233"/>
      <c r="E181" s="234" t="str">
        <f ca="1">IFERROR(IF(A181="非課税・不課税取引計",SUMIFS($E$9:E180,$N$9:N180,"非・不")+P181,IF(A181="８％(軽減)対象計",SUMIFS($E$9:E180,$N$9:N180,"※")+P181,IF(AND(A181="小計",COUNTIF($A$9:A180,"小計")&lt;1),SUM($E$9:E180)+P181,IF(AND(A181="小計",COUNTIF($A$9:A180,"小計")&gt;=1),SUM(OFFSET($E$8,LARGE($V$9:V180,1)+1,0,LARGE($V$9:V181,1)-LARGE($V$9:V180,1)-1,1))+P181,IF(A181="８％対象計",SUMIFS($E$9:E180,$N$9:N180,"")+P181-SUMIFS($E$9:E180,$A$9:A180,"非課税・不課税取引計")-SUMIFS($E$9:E180,$A$9:A180,"小計")-SUMIFS($E$9:E180,$A$9:A180,"８％消費税計")-SUMIFS($E$9:E180,$A$9:A180,"８％対象計")-SUMIFS($E$9:E180,$A$9:A180,"８％(軽減)消費税計")-SUMIFS($E$9:E180,$A$9:A180,"８％(軽減)対象計"),IF(A181="８％(軽減)消費税計",ROUND(SUMIFS($E$9:E180,$A$9:A180,"８％(軽減)対象計")/COUNTIF($A$9:A180,"８％(軽減)対象計")*0.08,0)+P181,IF(A181="８％消費税計",ROUND(SUMIFS($E$9:E180,$A$9:A180,"８％対象計")/COUNTIF($A$9:A180,"８％対象計")*0.08,0)+P181,IF(AND(A181="値引き",C181="",D181=""),0+P181,IF(C181="","",IF(D181="","",ROUND(C181*D181,0)+P181)))))))))),"")</f>
        <v/>
      </c>
      <c r="F181" s="235"/>
      <c r="G181" s="236" t="str">
        <f ca="1">IFERROR(IF($A181="非課税・不課税取引計",SUMIFS(G$9:G180,$N$9:$N180,"非・不")+$Q181,IF(A181="８％(軽減)対象計",SUMIFS($G$9:G180,$N$9:N180,"※")+Q181,IF(AND(A181="小計",COUNTIF($A$9:A180,"小計")&lt;1),SUM($G$9:G180)+Q181,IF(AND(A181="小計",COUNTIF($A$9:A180,"小計")&gt;=1),SUM(OFFSET($G$8,LARGE($V$9:V180,1)+1,0,LARGE($V$9:V181,1)-LARGE($V$9:V180,1)-1,1))+Q181,IF($A181="８％対象計",SUMIFS(G$9:G180,$N$9:$N180,"")+$Q181-SUMIFS(G$9:G180,$A$9:$A180,"非課税・不課税取引計")-SUMIFS(G$9:G180,$A$9:$A180,"小計")-SUMIFS(G$9:G180,$A$9:$A180,"８％消費税計")-SUMIFS(G$9:G180,$A$9:$A180,"８％対象計")-SUMIFS($G$9:G180,$A$9:A180,"８％(軽減)消費税計")-SUMIFS($G$9:G180,$A$9:A180,"８％(軽減)対象計"),IF(A181="８％(軽減)消費税計",ROUND(SUMIFS($G$9:G180,$A$9:A180,"８％(軽減)対象計")/COUNTIF($A$9:A180,"８％(軽減)対象計")*0.08,0)+Q181,IF($A181="８％消費税計",ROUND(SUMIFS(G$9:G180,$A$9:$A180,"８％対象計")/COUNTIF($A$9:$A180,"８％対象計")*0.08,0)+$Q181,IF(A181="値引き",T181,IF($C181="","",IF($D181="","",ROUND(F181*$D181,0)+$Q181)))))))))),"")</f>
        <v/>
      </c>
      <c r="H181" s="237" t="str">
        <f t="shared" si="8"/>
        <v/>
      </c>
      <c r="I181" s="235"/>
      <c r="J181" s="238" t="str">
        <f ca="1">IFERROR(IF($A181="非課税・不課税取引計",SUMIFS(J$9:J180,$N$9:$N180,"非・不")+$R181,IF(A181="８％(軽減)対象計",SUMIFS($J$9:J180,$N$9:N180,"※")+R181,IF(AND(A181="小計",COUNTIF($A$9:A180,"小計")&lt;1),SUM($J$9:J180)+R181,IF(AND(A181="小計",COUNTIF($A$9:A180,"小計")&gt;=1),SUM(OFFSET($J$8,LARGE($V$9:V180,1)+1,0,LARGE($V$9:V181,1)-LARGE($V$9:V180,1)-1,1))+R181,IF($A181="８％対象計",SUMIFS(J$9:J180,$N$9:$N180,"")+$R181-SUMIFS(J$9:J180,$A$9:$A180,"非課税・不課税取引計")-SUMIFS(J$9:J180,$A$9:$A180,"小計")-SUMIFS(J$9:J180,$A$9:$A180,"８％消費税計")-SUMIFS(J$9:J180,$A$9:$A180,"８％対象計")-SUMIFS($J$9:J180,$A$9:A180,"８％(軽減)消費税計")-SUMIFS($J$9:J180,$A$9:A180,"８％(軽減)対象計"),IF(A181="８％(軽減)消費税計",ROUND(SUMIFS($J$9:J180,$A$9:A180,"８％(軽減)対象計")/COUNTIF($A$9:A180,"８％(軽減)対象計")*0.08,0)+R181,IF($A181="８％消費税計",ROUND(SUMIFS(J$9:J180,$A$9:$A180,"８％対象計")/COUNTIF($A$9:$A180,"８％対象計")*0.08,0)+$R181,IF(A181="値引き",U181,IF($C181="","",IF($D181="","",ROUND(I181*$D181,0)+$R181)))))))))),"")</f>
        <v/>
      </c>
      <c r="K181" s="239" t="str">
        <f t="shared" si="9"/>
        <v/>
      </c>
      <c r="L181" s="240" t="str">
        <f t="shared" si="10"/>
        <v/>
      </c>
      <c r="M181" s="234" t="str">
        <f ca="1">IFERROR(IF($A181="非課税・不課税取引計",SUMIFS(M$9:M180,$N$9:$N180,"非・不")+$S181,IF(A181="８％(軽減)対象計",SUMIFS($M$9:M180,$N$9:N180,"※")+S181,IF(AND(A181="小計",COUNTIF($A$9:A180,"小計")&lt;1),SUM($M$9:M180)+S181,IF(AND(A181="小計",COUNTIF($A$9:A180,"小計")&gt;=1),SUM(OFFSET($M$8,LARGE($V$9:V180,1)+1,0,LARGE($V$9:V181,1)-LARGE($V$9:V180,1)-1,1))+S181,IF($A181="８％対象計",SUMIFS(M$9:M180,$N$9:$N180,"")+$S181-SUMIFS(M$9:M180,$A$9:$A180,"非課税・不課税取引計")-SUMIFS(M$9:M180,$A$9:$A180,"小計")-SUMIFS(M$9:M180,$A$9:$A180,"８％消費税計")-SUMIFS(M$9:M180,$A$9:$A180,"８％対象計")-SUMIFS($M$9:M180,$A$9:A180,"８％(軽減)消費税計")-SUMIFS($M$9:M180,$A$9:A180,"８％(軽減)対象計"),IF(A181="８％(軽減)消費税計",ROUND(SUMIFS($M$9:M180,$A$9:A180,"８％(軽減)対象計")/COUNTIF($A$9:A180,"８％(軽減)対象計")*0.08,0)+S181,IF($A181="８％消費税計",ROUND(SUMIFS(M$9:M180,$A$9:$A180,"８％対象計")/COUNTIF($A$9:$A180,"８％対象計")*0.08,0)+$S181,IF(A181="値引き",E181-G181-J181+S181,IF($C181="","",IF($D181="","",E181-G181-J181+$S181)))))))))),"")</f>
        <v/>
      </c>
      <c r="N181" s="241"/>
      <c r="O181" s="242"/>
      <c r="P181" s="308"/>
      <c r="Q181" s="249"/>
      <c r="R181" s="249"/>
      <c r="S181" s="250"/>
      <c r="T181" s="264"/>
      <c r="U181" s="265"/>
      <c r="V181" s="214" t="str">
        <f t="shared" si="11"/>
        <v/>
      </c>
    </row>
    <row r="182" spans="1:22" ht="19.899999999999999" customHeight="1">
      <c r="A182" s="230"/>
      <c r="B182" s="231"/>
      <c r="C182" s="232"/>
      <c r="D182" s="233"/>
      <c r="E182" s="234" t="str">
        <f ca="1">IFERROR(IF(A182="非課税・不課税取引計",SUMIFS($E$9:E181,$N$9:N181,"非・不")+P182,IF(A182="８％(軽減)対象計",SUMIFS($E$9:E181,$N$9:N181,"※")+P182,IF(AND(A182="小計",COUNTIF($A$9:A181,"小計")&lt;1),SUM($E$9:E181)+P182,IF(AND(A182="小計",COUNTIF($A$9:A181,"小計")&gt;=1),SUM(OFFSET($E$8,LARGE($V$9:V181,1)+1,0,LARGE($V$9:V182,1)-LARGE($V$9:V181,1)-1,1))+P182,IF(A182="８％対象計",SUMIFS($E$9:E181,$N$9:N181,"")+P182-SUMIFS($E$9:E181,$A$9:A181,"非課税・不課税取引計")-SUMIFS($E$9:E181,$A$9:A181,"小計")-SUMIFS($E$9:E181,$A$9:A181,"８％消費税計")-SUMIFS($E$9:E181,$A$9:A181,"８％対象計")-SUMIFS($E$9:E181,$A$9:A181,"８％(軽減)消費税計")-SUMIFS($E$9:E181,$A$9:A181,"８％(軽減)対象計"),IF(A182="８％(軽減)消費税計",ROUND(SUMIFS($E$9:E181,$A$9:A181,"８％(軽減)対象計")/COUNTIF($A$9:A181,"８％(軽減)対象計")*0.08,0)+P182,IF(A182="８％消費税計",ROUND(SUMIFS($E$9:E181,$A$9:A181,"８％対象計")/COUNTIF($A$9:A181,"８％対象計")*0.08,0)+P182,IF(AND(A182="値引き",C182="",D182=""),0+P182,IF(C182="","",IF(D182="","",ROUND(C182*D182,0)+P182)))))))))),"")</f>
        <v/>
      </c>
      <c r="F182" s="235"/>
      <c r="G182" s="236" t="str">
        <f ca="1">IFERROR(IF($A182="非課税・不課税取引計",SUMIFS(G$9:G181,$N$9:$N181,"非・不")+$Q182,IF(A182="８％(軽減)対象計",SUMIFS($G$9:G181,$N$9:N181,"※")+Q182,IF(AND(A182="小計",COUNTIF($A$9:A181,"小計")&lt;1),SUM($G$9:G181)+Q182,IF(AND(A182="小計",COUNTIF($A$9:A181,"小計")&gt;=1),SUM(OFFSET($G$8,LARGE($V$9:V181,1)+1,0,LARGE($V$9:V182,1)-LARGE($V$9:V181,1)-1,1))+Q182,IF($A182="８％対象計",SUMIFS(G$9:G181,$N$9:$N181,"")+$Q182-SUMIFS(G$9:G181,$A$9:$A181,"非課税・不課税取引計")-SUMIFS(G$9:G181,$A$9:$A181,"小計")-SUMIFS(G$9:G181,$A$9:$A181,"８％消費税計")-SUMIFS(G$9:G181,$A$9:$A181,"８％対象計")-SUMIFS($G$9:G181,$A$9:A181,"８％(軽減)消費税計")-SUMIFS($G$9:G181,$A$9:A181,"８％(軽減)対象計"),IF(A182="８％(軽減)消費税計",ROUND(SUMIFS($G$9:G181,$A$9:A181,"８％(軽減)対象計")/COUNTIF($A$9:A181,"８％(軽減)対象計")*0.08,0)+Q182,IF($A182="８％消費税計",ROUND(SUMIFS(G$9:G181,$A$9:$A181,"８％対象計")/COUNTIF($A$9:$A181,"８％対象計")*0.08,0)+$Q182,IF(A182="値引き",T182,IF($C182="","",IF($D182="","",ROUND(F182*$D182,0)+$Q182)))))))))),"")</f>
        <v/>
      </c>
      <c r="H182" s="237" t="str">
        <f t="shared" si="8"/>
        <v/>
      </c>
      <c r="I182" s="235"/>
      <c r="J182" s="238" t="str">
        <f ca="1">IFERROR(IF($A182="非課税・不課税取引計",SUMIFS(J$9:J181,$N$9:$N181,"非・不")+$R182,IF(A182="８％(軽減)対象計",SUMIFS($J$9:J181,$N$9:N181,"※")+R182,IF(AND(A182="小計",COUNTIF($A$9:A181,"小計")&lt;1),SUM($J$9:J181)+R182,IF(AND(A182="小計",COUNTIF($A$9:A181,"小計")&gt;=1),SUM(OFFSET($J$8,LARGE($V$9:V181,1)+1,0,LARGE($V$9:V182,1)-LARGE($V$9:V181,1)-1,1))+R182,IF($A182="８％対象計",SUMIFS(J$9:J181,$N$9:$N181,"")+$R182-SUMIFS(J$9:J181,$A$9:$A181,"非課税・不課税取引計")-SUMIFS(J$9:J181,$A$9:$A181,"小計")-SUMIFS(J$9:J181,$A$9:$A181,"８％消費税計")-SUMIFS(J$9:J181,$A$9:$A181,"８％対象計")-SUMIFS($J$9:J181,$A$9:A181,"８％(軽減)消費税計")-SUMIFS($J$9:J181,$A$9:A181,"８％(軽減)対象計"),IF(A182="８％(軽減)消費税計",ROUND(SUMIFS($J$9:J181,$A$9:A181,"８％(軽減)対象計")/COUNTIF($A$9:A181,"８％(軽減)対象計")*0.08,0)+R182,IF($A182="８％消費税計",ROUND(SUMIFS(J$9:J181,$A$9:$A181,"８％対象計")/COUNTIF($A$9:$A181,"８％対象計")*0.08,0)+$R182,IF(A182="値引き",U182,IF($C182="","",IF($D182="","",ROUND(I182*$D182,0)+$R182)))))))))),"")</f>
        <v/>
      </c>
      <c r="K182" s="239" t="str">
        <f t="shared" si="9"/>
        <v/>
      </c>
      <c r="L182" s="240" t="str">
        <f t="shared" si="10"/>
        <v/>
      </c>
      <c r="M182" s="234" t="str">
        <f ca="1">IFERROR(IF($A182="非課税・不課税取引計",SUMIFS(M$9:M181,$N$9:$N181,"非・不")+$S182,IF(A182="８％(軽減)対象計",SUMIFS($M$9:M181,$N$9:N181,"※")+S182,IF(AND(A182="小計",COUNTIF($A$9:A181,"小計")&lt;1),SUM($M$9:M181)+S182,IF(AND(A182="小計",COUNTIF($A$9:A181,"小計")&gt;=1),SUM(OFFSET($M$8,LARGE($V$9:V181,1)+1,0,LARGE($V$9:V182,1)-LARGE($V$9:V181,1)-1,1))+S182,IF($A182="８％対象計",SUMIFS(M$9:M181,$N$9:$N181,"")+$S182-SUMIFS(M$9:M181,$A$9:$A181,"非課税・不課税取引計")-SUMIFS(M$9:M181,$A$9:$A181,"小計")-SUMIFS(M$9:M181,$A$9:$A181,"８％消費税計")-SUMIFS(M$9:M181,$A$9:$A181,"８％対象計")-SUMIFS($M$9:M181,$A$9:A181,"８％(軽減)消費税計")-SUMIFS($M$9:M181,$A$9:A181,"８％(軽減)対象計"),IF(A182="８％(軽減)消費税計",ROUND(SUMIFS($M$9:M181,$A$9:A181,"８％(軽減)対象計")/COUNTIF($A$9:A181,"８％(軽減)対象計")*0.08,0)+S182,IF($A182="８％消費税計",ROUND(SUMIFS(M$9:M181,$A$9:$A181,"８％対象計")/COUNTIF($A$9:$A181,"８％対象計")*0.08,0)+$S182,IF(A182="値引き",E182-G182-J182+S182,IF($C182="","",IF($D182="","",E182-G182-J182+$S182)))))))))),"")</f>
        <v/>
      </c>
      <c r="N182" s="241"/>
      <c r="O182" s="242"/>
      <c r="P182" s="308"/>
      <c r="Q182" s="249"/>
      <c r="R182" s="249"/>
      <c r="S182" s="250"/>
      <c r="T182" s="264"/>
      <c r="U182" s="265"/>
      <c r="V182" s="214" t="str">
        <f t="shared" si="11"/>
        <v/>
      </c>
    </row>
    <row r="183" spans="1:22" ht="19.899999999999999" customHeight="1">
      <c r="A183" s="230"/>
      <c r="B183" s="231"/>
      <c r="C183" s="232"/>
      <c r="D183" s="233"/>
      <c r="E183" s="234" t="str">
        <f ca="1">IFERROR(IF(A183="非課税・不課税取引計",SUMIFS($E$9:E182,$N$9:N182,"非・不")+P183,IF(A183="８％(軽減)対象計",SUMIFS($E$9:E182,$N$9:N182,"※")+P183,IF(AND(A183="小計",COUNTIF($A$9:A182,"小計")&lt;1),SUM($E$9:E182)+P183,IF(AND(A183="小計",COUNTIF($A$9:A182,"小計")&gt;=1),SUM(OFFSET($E$8,LARGE($V$9:V182,1)+1,0,LARGE($V$9:V183,1)-LARGE($V$9:V182,1)-1,1))+P183,IF(A183="８％対象計",SUMIFS($E$9:E182,$N$9:N182,"")+P183-SUMIFS($E$9:E182,$A$9:A182,"非課税・不課税取引計")-SUMIFS($E$9:E182,$A$9:A182,"小計")-SUMIFS($E$9:E182,$A$9:A182,"８％消費税計")-SUMIFS($E$9:E182,$A$9:A182,"８％対象計")-SUMIFS($E$9:E182,$A$9:A182,"８％(軽減)消費税計")-SUMIFS($E$9:E182,$A$9:A182,"８％(軽減)対象計"),IF(A183="８％(軽減)消費税計",ROUND(SUMIFS($E$9:E182,$A$9:A182,"８％(軽減)対象計")/COUNTIF($A$9:A182,"８％(軽減)対象計")*0.08,0)+P183,IF(A183="８％消費税計",ROUND(SUMIFS($E$9:E182,$A$9:A182,"８％対象計")/COUNTIF($A$9:A182,"８％対象計")*0.08,0)+P183,IF(AND(A183="値引き",C183="",D183=""),0+P183,IF(C183="","",IF(D183="","",ROUND(C183*D183,0)+P183)))))))))),"")</f>
        <v/>
      </c>
      <c r="F183" s="235"/>
      <c r="G183" s="236" t="str">
        <f ca="1">IFERROR(IF($A183="非課税・不課税取引計",SUMIFS(G$9:G182,$N$9:$N182,"非・不")+$Q183,IF(A183="８％(軽減)対象計",SUMIFS($G$9:G182,$N$9:N182,"※")+Q183,IF(AND(A183="小計",COUNTIF($A$9:A182,"小計")&lt;1),SUM($G$9:G182)+Q183,IF(AND(A183="小計",COUNTIF($A$9:A182,"小計")&gt;=1),SUM(OFFSET($G$8,LARGE($V$9:V182,1)+1,0,LARGE($V$9:V183,1)-LARGE($V$9:V182,1)-1,1))+Q183,IF($A183="８％対象計",SUMIFS(G$9:G182,$N$9:$N182,"")+$Q183-SUMIFS(G$9:G182,$A$9:$A182,"非課税・不課税取引計")-SUMIFS(G$9:G182,$A$9:$A182,"小計")-SUMIFS(G$9:G182,$A$9:$A182,"８％消費税計")-SUMIFS(G$9:G182,$A$9:$A182,"８％対象計")-SUMIFS($G$9:G182,$A$9:A182,"８％(軽減)消費税計")-SUMIFS($G$9:G182,$A$9:A182,"８％(軽減)対象計"),IF(A183="８％(軽減)消費税計",ROUND(SUMIFS($G$9:G182,$A$9:A182,"８％(軽減)対象計")/COUNTIF($A$9:A182,"８％(軽減)対象計")*0.08,0)+Q183,IF($A183="８％消費税計",ROUND(SUMIFS(G$9:G182,$A$9:$A182,"８％対象計")/COUNTIF($A$9:$A182,"８％対象計")*0.08,0)+$Q183,IF(A183="値引き",T183,IF($C183="","",IF($D183="","",ROUND(F183*$D183,0)+$Q183)))))))))),"")</f>
        <v/>
      </c>
      <c r="H183" s="237" t="str">
        <f t="shared" si="8"/>
        <v/>
      </c>
      <c r="I183" s="235"/>
      <c r="J183" s="238" t="str">
        <f ca="1">IFERROR(IF($A183="非課税・不課税取引計",SUMIFS(J$9:J182,$N$9:$N182,"非・不")+$R183,IF(A183="８％(軽減)対象計",SUMIFS($J$9:J182,$N$9:N182,"※")+R183,IF(AND(A183="小計",COUNTIF($A$9:A182,"小計")&lt;1),SUM($J$9:J182)+R183,IF(AND(A183="小計",COUNTIF($A$9:A182,"小計")&gt;=1),SUM(OFFSET($J$8,LARGE($V$9:V182,1)+1,0,LARGE($V$9:V183,1)-LARGE($V$9:V182,1)-1,1))+R183,IF($A183="８％対象計",SUMIFS(J$9:J182,$N$9:$N182,"")+$R183-SUMIFS(J$9:J182,$A$9:$A182,"非課税・不課税取引計")-SUMIFS(J$9:J182,$A$9:$A182,"小計")-SUMIFS(J$9:J182,$A$9:$A182,"８％消費税計")-SUMIFS(J$9:J182,$A$9:$A182,"８％対象計")-SUMIFS($J$9:J182,$A$9:A182,"８％(軽減)消費税計")-SUMIFS($J$9:J182,$A$9:A182,"８％(軽減)対象計"),IF(A183="８％(軽減)消費税計",ROUND(SUMIFS($J$9:J182,$A$9:A182,"８％(軽減)対象計")/COUNTIF($A$9:A182,"８％(軽減)対象計")*0.08,0)+R183,IF($A183="８％消費税計",ROUND(SUMIFS(J$9:J182,$A$9:$A182,"８％対象計")/COUNTIF($A$9:$A182,"８％対象計")*0.08,0)+$R183,IF(A183="値引き",U183,IF($C183="","",IF($D183="","",ROUND(I183*$D183,0)+$R183)))))))))),"")</f>
        <v/>
      </c>
      <c r="K183" s="239" t="str">
        <f t="shared" si="9"/>
        <v/>
      </c>
      <c r="L183" s="240" t="str">
        <f t="shared" si="10"/>
        <v/>
      </c>
      <c r="M183" s="234" t="str">
        <f ca="1">IFERROR(IF($A183="非課税・不課税取引計",SUMIFS(M$9:M182,$N$9:$N182,"非・不")+$S183,IF(A183="８％(軽減)対象計",SUMIFS($M$9:M182,$N$9:N182,"※")+S183,IF(AND(A183="小計",COUNTIF($A$9:A182,"小計")&lt;1),SUM($M$9:M182)+S183,IF(AND(A183="小計",COUNTIF($A$9:A182,"小計")&gt;=1),SUM(OFFSET($M$8,LARGE($V$9:V182,1)+1,0,LARGE($V$9:V183,1)-LARGE($V$9:V182,1)-1,1))+S183,IF($A183="８％対象計",SUMIFS(M$9:M182,$N$9:$N182,"")+$S183-SUMIFS(M$9:M182,$A$9:$A182,"非課税・不課税取引計")-SUMIFS(M$9:M182,$A$9:$A182,"小計")-SUMIFS(M$9:M182,$A$9:$A182,"８％消費税計")-SUMIFS(M$9:M182,$A$9:$A182,"８％対象計")-SUMIFS($M$9:M182,$A$9:A182,"８％(軽減)消費税計")-SUMIFS($M$9:M182,$A$9:A182,"８％(軽減)対象計"),IF(A183="８％(軽減)消費税計",ROUND(SUMIFS($M$9:M182,$A$9:A182,"８％(軽減)対象計")/COUNTIF($A$9:A182,"８％(軽減)対象計")*0.08,0)+S183,IF($A183="８％消費税計",ROUND(SUMIFS(M$9:M182,$A$9:$A182,"８％対象計")/COUNTIF($A$9:$A182,"８％対象計")*0.08,0)+$S183,IF(A183="値引き",E183-G183-J183+S183,IF($C183="","",IF($D183="","",E183-G183-J183+$S183)))))))))),"")</f>
        <v/>
      </c>
      <c r="N183" s="241"/>
      <c r="O183" s="242"/>
      <c r="P183" s="308"/>
      <c r="Q183" s="249"/>
      <c r="R183" s="249"/>
      <c r="S183" s="250"/>
      <c r="T183" s="264"/>
      <c r="U183" s="265"/>
      <c r="V183" s="214" t="str">
        <f t="shared" si="11"/>
        <v/>
      </c>
    </row>
    <row r="184" spans="1:22" ht="19.899999999999999" customHeight="1">
      <c r="A184" s="230"/>
      <c r="B184" s="231"/>
      <c r="C184" s="232"/>
      <c r="D184" s="233"/>
      <c r="E184" s="234" t="str">
        <f ca="1">IFERROR(IF(A184="非課税・不課税取引計",SUMIFS($E$9:E183,$N$9:N183,"非・不")+P184,IF(A184="８％(軽減)対象計",SUMIFS($E$9:E183,$N$9:N183,"※")+P184,IF(AND(A184="小計",COUNTIF($A$9:A183,"小計")&lt;1),SUM($E$9:E183)+P184,IF(AND(A184="小計",COUNTIF($A$9:A183,"小計")&gt;=1),SUM(OFFSET($E$8,LARGE($V$9:V183,1)+1,0,LARGE($V$9:V184,1)-LARGE($V$9:V183,1)-1,1))+P184,IF(A184="８％対象計",SUMIFS($E$9:E183,$N$9:N183,"")+P184-SUMIFS($E$9:E183,$A$9:A183,"非課税・不課税取引計")-SUMIFS($E$9:E183,$A$9:A183,"小計")-SUMIFS($E$9:E183,$A$9:A183,"８％消費税計")-SUMIFS($E$9:E183,$A$9:A183,"８％対象計")-SUMIFS($E$9:E183,$A$9:A183,"８％(軽減)消費税計")-SUMIFS($E$9:E183,$A$9:A183,"８％(軽減)対象計"),IF(A184="８％(軽減)消費税計",ROUND(SUMIFS($E$9:E183,$A$9:A183,"８％(軽減)対象計")/COUNTIF($A$9:A183,"８％(軽減)対象計")*0.08,0)+P184,IF(A184="８％消費税計",ROUND(SUMIFS($E$9:E183,$A$9:A183,"８％対象計")/COUNTIF($A$9:A183,"８％対象計")*0.08,0)+P184,IF(AND(A184="値引き",C184="",D184=""),0+P184,IF(C184="","",IF(D184="","",ROUND(C184*D184,0)+P184)))))))))),"")</f>
        <v/>
      </c>
      <c r="F184" s="235"/>
      <c r="G184" s="236" t="str">
        <f ca="1">IFERROR(IF($A184="非課税・不課税取引計",SUMIFS(G$9:G183,$N$9:$N183,"非・不")+$Q184,IF(A184="８％(軽減)対象計",SUMIFS($G$9:G183,$N$9:N183,"※")+Q184,IF(AND(A184="小計",COUNTIF($A$9:A183,"小計")&lt;1),SUM($G$9:G183)+Q184,IF(AND(A184="小計",COUNTIF($A$9:A183,"小計")&gt;=1),SUM(OFFSET($G$8,LARGE($V$9:V183,1)+1,0,LARGE($V$9:V184,1)-LARGE($V$9:V183,1)-1,1))+Q184,IF($A184="８％対象計",SUMIFS(G$9:G183,$N$9:$N183,"")+$Q184-SUMIFS(G$9:G183,$A$9:$A183,"非課税・不課税取引計")-SUMIFS(G$9:G183,$A$9:$A183,"小計")-SUMIFS(G$9:G183,$A$9:$A183,"８％消費税計")-SUMIFS(G$9:G183,$A$9:$A183,"８％対象計")-SUMIFS($G$9:G183,$A$9:A183,"８％(軽減)消費税計")-SUMIFS($G$9:G183,$A$9:A183,"８％(軽減)対象計"),IF(A184="８％(軽減)消費税計",ROUND(SUMIFS($G$9:G183,$A$9:A183,"８％(軽減)対象計")/COUNTIF($A$9:A183,"８％(軽減)対象計")*0.08,0)+Q184,IF($A184="８％消費税計",ROUND(SUMIFS(G$9:G183,$A$9:$A183,"８％対象計")/COUNTIF($A$9:$A183,"８％対象計")*0.08,0)+$Q184,IF(A184="値引き",T184,IF($C184="","",IF($D184="","",ROUND(F184*$D184,0)+$Q184)))))))))),"")</f>
        <v/>
      </c>
      <c r="H184" s="237" t="str">
        <f t="shared" si="8"/>
        <v/>
      </c>
      <c r="I184" s="235"/>
      <c r="J184" s="238" t="str">
        <f ca="1">IFERROR(IF($A184="非課税・不課税取引計",SUMIFS(J$9:J183,$N$9:$N183,"非・不")+$R184,IF(A184="８％(軽減)対象計",SUMIFS($J$9:J183,$N$9:N183,"※")+R184,IF(AND(A184="小計",COUNTIF($A$9:A183,"小計")&lt;1),SUM($J$9:J183)+R184,IF(AND(A184="小計",COUNTIF($A$9:A183,"小計")&gt;=1),SUM(OFFSET($J$8,LARGE($V$9:V183,1)+1,0,LARGE($V$9:V184,1)-LARGE($V$9:V183,1)-1,1))+R184,IF($A184="８％対象計",SUMIFS(J$9:J183,$N$9:$N183,"")+$R184-SUMIFS(J$9:J183,$A$9:$A183,"非課税・不課税取引計")-SUMIFS(J$9:J183,$A$9:$A183,"小計")-SUMIFS(J$9:J183,$A$9:$A183,"８％消費税計")-SUMIFS(J$9:J183,$A$9:$A183,"８％対象計")-SUMIFS($J$9:J183,$A$9:A183,"８％(軽減)消費税計")-SUMIFS($J$9:J183,$A$9:A183,"８％(軽減)対象計"),IF(A184="８％(軽減)消費税計",ROUND(SUMIFS($J$9:J183,$A$9:A183,"８％(軽減)対象計")/COUNTIF($A$9:A183,"８％(軽減)対象計")*0.08,0)+R184,IF($A184="８％消費税計",ROUND(SUMIFS(J$9:J183,$A$9:$A183,"８％対象計")/COUNTIF($A$9:$A183,"８％対象計")*0.08,0)+$R184,IF(A184="値引き",U184,IF($C184="","",IF($D184="","",ROUND(I184*$D184,0)+$R184)))))))))),"")</f>
        <v/>
      </c>
      <c r="K184" s="239" t="str">
        <f t="shared" si="9"/>
        <v/>
      </c>
      <c r="L184" s="240" t="str">
        <f t="shared" si="10"/>
        <v/>
      </c>
      <c r="M184" s="234" t="str">
        <f ca="1">IFERROR(IF($A184="非課税・不課税取引計",SUMIFS(M$9:M183,$N$9:$N183,"非・不")+$S184,IF(A184="８％(軽減)対象計",SUMIFS($M$9:M183,$N$9:N183,"※")+S184,IF(AND(A184="小計",COUNTIF($A$9:A183,"小計")&lt;1),SUM($M$9:M183)+S184,IF(AND(A184="小計",COUNTIF($A$9:A183,"小計")&gt;=1),SUM(OFFSET($M$8,LARGE($V$9:V183,1)+1,0,LARGE($V$9:V184,1)-LARGE($V$9:V183,1)-1,1))+S184,IF($A184="８％対象計",SUMIFS(M$9:M183,$N$9:$N183,"")+$S184-SUMIFS(M$9:M183,$A$9:$A183,"非課税・不課税取引計")-SUMIFS(M$9:M183,$A$9:$A183,"小計")-SUMIFS(M$9:M183,$A$9:$A183,"８％消費税計")-SUMIFS(M$9:M183,$A$9:$A183,"８％対象計")-SUMIFS($M$9:M183,$A$9:A183,"８％(軽減)消費税計")-SUMIFS($M$9:M183,$A$9:A183,"８％(軽減)対象計"),IF(A184="８％(軽減)消費税計",ROUND(SUMIFS($M$9:M183,$A$9:A183,"８％(軽減)対象計")/COUNTIF($A$9:A183,"８％(軽減)対象計")*0.08,0)+S184,IF($A184="８％消費税計",ROUND(SUMIFS(M$9:M183,$A$9:$A183,"８％対象計")/COUNTIF($A$9:$A183,"８％対象計")*0.08,0)+$S184,IF(A184="値引き",E184-G184-J184+S184,IF($C184="","",IF($D184="","",E184-G184-J184+$S184)))))))))),"")</f>
        <v/>
      </c>
      <c r="N184" s="241"/>
      <c r="O184" s="242"/>
      <c r="P184" s="308"/>
      <c r="Q184" s="249"/>
      <c r="R184" s="249"/>
      <c r="S184" s="250"/>
      <c r="T184" s="264"/>
      <c r="U184" s="265"/>
      <c r="V184" s="214" t="str">
        <f t="shared" si="11"/>
        <v/>
      </c>
    </row>
    <row r="185" spans="1:22" ht="19.899999999999999" customHeight="1">
      <c r="A185" s="230"/>
      <c r="B185" s="231"/>
      <c r="C185" s="232"/>
      <c r="D185" s="233"/>
      <c r="E185" s="234" t="str">
        <f ca="1">IFERROR(IF(A185="非課税・不課税取引計",SUMIFS($E$9:E184,$N$9:N184,"非・不")+P185,IF(A185="８％(軽減)対象計",SUMIFS($E$9:E184,$N$9:N184,"※")+P185,IF(AND(A185="小計",COUNTIF($A$9:A184,"小計")&lt;1),SUM($E$9:E184)+P185,IF(AND(A185="小計",COUNTIF($A$9:A184,"小計")&gt;=1),SUM(OFFSET($E$8,LARGE($V$9:V184,1)+1,0,LARGE($V$9:V185,1)-LARGE($V$9:V184,1)-1,1))+P185,IF(A185="８％対象計",SUMIFS($E$9:E184,$N$9:N184,"")+P185-SUMIFS($E$9:E184,$A$9:A184,"非課税・不課税取引計")-SUMIFS($E$9:E184,$A$9:A184,"小計")-SUMIFS($E$9:E184,$A$9:A184,"８％消費税計")-SUMIFS($E$9:E184,$A$9:A184,"８％対象計")-SUMIFS($E$9:E184,$A$9:A184,"８％(軽減)消費税計")-SUMIFS($E$9:E184,$A$9:A184,"８％(軽減)対象計"),IF(A185="８％(軽減)消費税計",ROUND(SUMIFS($E$9:E184,$A$9:A184,"８％(軽減)対象計")/COUNTIF($A$9:A184,"８％(軽減)対象計")*0.08,0)+P185,IF(A185="８％消費税計",ROUND(SUMIFS($E$9:E184,$A$9:A184,"８％対象計")/COUNTIF($A$9:A184,"８％対象計")*0.08,0)+P185,IF(AND(A185="値引き",C185="",D185=""),0+P185,IF(C185="","",IF(D185="","",ROUND(C185*D185,0)+P185)))))))))),"")</f>
        <v/>
      </c>
      <c r="F185" s="235"/>
      <c r="G185" s="236" t="str">
        <f ca="1">IFERROR(IF($A185="非課税・不課税取引計",SUMIFS(G$9:G184,$N$9:$N184,"非・不")+$Q185,IF(A185="８％(軽減)対象計",SUMIFS($G$9:G184,$N$9:N184,"※")+Q185,IF(AND(A185="小計",COUNTIF($A$9:A184,"小計")&lt;1),SUM($G$9:G184)+Q185,IF(AND(A185="小計",COUNTIF($A$9:A184,"小計")&gt;=1),SUM(OFFSET($G$8,LARGE($V$9:V184,1)+1,0,LARGE($V$9:V185,1)-LARGE($V$9:V184,1)-1,1))+Q185,IF($A185="８％対象計",SUMIFS(G$9:G184,$N$9:$N184,"")+$Q185-SUMIFS(G$9:G184,$A$9:$A184,"非課税・不課税取引計")-SUMIFS(G$9:G184,$A$9:$A184,"小計")-SUMIFS(G$9:G184,$A$9:$A184,"８％消費税計")-SUMIFS(G$9:G184,$A$9:$A184,"８％対象計")-SUMIFS($G$9:G184,$A$9:A184,"８％(軽減)消費税計")-SUMIFS($G$9:G184,$A$9:A184,"８％(軽減)対象計"),IF(A185="８％(軽減)消費税計",ROUND(SUMIFS($G$9:G184,$A$9:A184,"８％(軽減)対象計")/COUNTIF($A$9:A184,"８％(軽減)対象計")*0.08,0)+Q185,IF($A185="８％消費税計",ROUND(SUMIFS(G$9:G184,$A$9:$A184,"８％対象計")/COUNTIF($A$9:$A184,"８％対象計")*0.08,0)+$Q185,IF(A185="値引き",T185,IF($C185="","",IF($D185="","",ROUND(F185*$D185,0)+$Q185)))))))))),"")</f>
        <v/>
      </c>
      <c r="H185" s="237" t="str">
        <f t="shared" si="8"/>
        <v/>
      </c>
      <c r="I185" s="235"/>
      <c r="J185" s="238" t="str">
        <f ca="1">IFERROR(IF($A185="非課税・不課税取引計",SUMIFS(J$9:J184,$N$9:$N184,"非・不")+$R185,IF(A185="８％(軽減)対象計",SUMIFS($J$9:J184,$N$9:N184,"※")+R185,IF(AND(A185="小計",COUNTIF($A$9:A184,"小計")&lt;1),SUM($J$9:J184)+R185,IF(AND(A185="小計",COUNTIF($A$9:A184,"小計")&gt;=1),SUM(OFFSET($J$8,LARGE($V$9:V184,1)+1,0,LARGE($V$9:V185,1)-LARGE($V$9:V184,1)-1,1))+R185,IF($A185="８％対象計",SUMIFS(J$9:J184,$N$9:$N184,"")+$R185-SUMIFS(J$9:J184,$A$9:$A184,"非課税・不課税取引計")-SUMIFS(J$9:J184,$A$9:$A184,"小計")-SUMIFS(J$9:J184,$A$9:$A184,"８％消費税計")-SUMIFS(J$9:J184,$A$9:$A184,"８％対象計")-SUMIFS($J$9:J184,$A$9:A184,"８％(軽減)消費税計")-SUMIFS($J$9:J184,$A$9:A184,"８％(軽減)対象計"),IF(A185="８％(軽減)消費税計",ROUND(SUMIFS($J$9:J184,$A$9:A184,"８％(軽減)対象計")/COUNTIF($A$9:A184,"８％(軽減)対象計")*0.08,0)+R185,IF($A185="８％消費税計",ROUND(SUMIFS(J$9:J184,$A$9:$A184,"８％対象計")/COUNTIF($A$9:$A184,"８％対象計")*0.08,0)+$R185,IF(A185="値引き",U185,IF($C185="","",IF($D185="","",ROUND(I185*$D185,0)+$R185)))))))))),"")</f>
        <v/>
      </c>
      <c r="K185" s="239" t="str">
        <f t="shared" si="9"/>
        <v/>
      </c>
      <c r="L185" s="240" t="str">
        <f t="shared" si="10"/>
        <v/>
      </c>
      <c r="M185" s="234" t="str">
        <f ca="1">IFERROR(IF($A185="非課税・不課税取引計",SUMIFS(M$9:M184,$N$9:$N184,"非・不")+$S185,IF(A185="８％(軽減)対象計",SUMIFS($M$9:M184,$N$9:N184,"※")+S185,IF(AND(A185="小計",COUNTIF($A$9:A184,"小計")&lt;1),SUM($M$9:M184)+S185,IF(AND(A185="小計",COUNTIF($A$9:A184,"小計")&gt;=1),SUM(OFFSET($M$8,LARGE($V$9:V184,1)+1,0,LARGE($V$9:V185,1)-LARGE($V$9:V184,1)-1,1))+S185,IF($A185="８％対象計",SUMIFS(M$9:M184,$N$9:$N184,"")+$S185-SUMIFS(M$9:M184,$A$9:$A184,"非課税・不課税取引計")-SUMIFS(M$9:M184,$A$9:$A184,"小計")-SUMIFS(M$9:M184,$A$9:$A184,"８％消費税計")-SUMIFS(M$9:M184,$A$9:$A184,"８％対象計")-SUMIFS($M$9:M184,$A$9:A184,"８％(軽減)消費税計")-SUMIFS($M$9:M184,$A$9:A184,"８％(軽減)対象計"),IF(A185="８％(軽減)消費税計",ROUND(SUMIFS($M$9:M184,$A$9:A184,"８％(軽減)対象計")/COUNTIF($A$9:A184,"８％(軽減)対象計")*0.08,0)+S185,IF($A185="８％消費税計",ROUND(SUMIFS(M$9:M184,$A$9:$A184,"８％対象計")/COUNTIF($A$9:$A184,"８％対象計")*0.08,0)+$S185,IF(A185="値引き",E185-G185-J185+S185,IF($C185="","",IF($D185="","",E185-G185-J185+$S185)))))))))),"")</f>
        <v/>
      </c>
      <c r="N185" s="241"/>
      <c r="O185" s="242"/>
      <c r="P185" s="308"/>
      <c r="Q185" s="249"/>
      <c r="R185" s="249"/>
      <c r="S185" s="250"/>
      <c r="T185" s="264"/>
      <c r="U185" s="265"/>
      <c r="V185" s="214" t="str">
        <f t="shared" si="11"/>
        <v/>
      </c>
    </row>
    <row r="186" spans="1:22" ht="19.899999999999999" customHeight="1">
      <c r="A186" s="230"/>
      <c r="B186" s="231"/>
      <c r="C186" s="232"/>
      <c r="D186" s="233"/>
      <c r="E186" s="234" t="str">
        <f ca="1">IFERROR(IF(A186="非課税・不課税取引計",SUMIFS($E$9:E185,$N$9:N185,"非・不")+P186,IF(A186="８％(軽減)対象計",SUMIFS($E$9:E185,$N$9:N185,"※")+P186,IF(AND(A186="小計",COUNTIF($A$9:A185,"小計")&lt;1),SUM($E$9:E185)+P186,IF(AND(A186="小計",COUNTIF($A$9:A185,"小計")&gt;=1),SUM(OFFSET($E$8,LARGE($V$9:V185,1)+1,0,LARGE($V$9:V186,1)-LARGE($V$9:V185,1)-1,1))+P186,IF(A186="８％対象計",SUMIFS($E$9:E185,$N$9:N185,"")+P186-SUMIFS($E$9:E185,$A$9:A185,"非課税・不課税取引計")-SUMIFS($E$9:E185,$A$9:A185,"小計")-SUMIFS($E$9:E185,$A$9:A185,"８％消費税計")-SUMIFS($E$9:E185,$A$9:A185,"８％対象計")-SUMIFS($E$9:E185,$A$9:A185,"８％(軽減)消費税計")-SUMIFS($E$9:E185,$A$9:A185,"８％(軽減)対象計"),IF(A186="８％(軽減)消費税計",ROUND(SUMIFS($E$9:E185,$A$9:A185,"８％(軽減)対象計")/COUNTIF($A$9:A185,"８％(軽減)対象計")*0.08,0)+P186,IF(A186="８％消費税計",ROUND(SUMIFS($E$9:E185,$A$9:A185,"８％対象計")/COUNTIF($A$9:A185,"８％対象計")*0.08,0)+P186,IF(AND(A186="値引き",C186="",D186=""),0+P186,IF(C186="","",IF(D186="","",ROUND(C186*D186,0)+P186)))))))))),"")</f>
        <v/>
      </c>
      <c r="F186" s="235"/>
      <c r="G186" s="236" t="str">
        <f ca="1">IFERROR(IF($A186="非課税・不課税取引計",SUMIFS(G$9:G185,$N$9:$N185,"非・不")+$Q186,IF(A186="８％(軽減)対象計",SUMIFS($G$9:G185,$N$9:N185,"※")+Q186,IF(AND(A186="小計",COUNTIF($A$9:A185,"小計")&lt;1),SUM($G$9:G185)+Q186,IF(AND(A186="小計",COUNTIF($A$9:A185,"小計")&gt;=1),SUM(OFFSET($G$8,LARGE($V$9:V185,1)+1,0,LARGE($V$9:V186,1)-LARGE($V$9:V185,1)-1,1))+Q186,IF($A186="８％対象計",SUMIFS(G$9:G185,$N$9:$N185,"")+$Q186-SUMIFS(G$9:G185,$A$9:$A185,"非課税・不課税取引計")-SUMIFS(G$9:G185,$A$9:$A185,"小計")-SUMIFS(G$9:G185,$A$9:$A185,"８％消費税計")-SUMIFS(G$9:G185,$A$9:$A185,"８％対象計")-SUMIFS($G$9:G185,$A$9:A185,"８％(軽減)消費税計")-SUMIFS($G$9:G185,$A$9:A185,"８％(軽減)対象計"),IF(A186="８％(軽減)消費税計",ROUND(SUMIFS($G$9:G185,$A$9:A185,"８％(軽減)対象計")/COUNTIF($A$9:A185,"８％(軽減)対象計")*0.08,0)+Q186,IF($A186="８％消費税計",ROUND(SUMIFS(G$9:G185,$A$9:$A185,"８％対象計")/COUNTIF($A$9:$A185,"８％対象計")*0.08,0)+$Q186,IF(A186="値引き",T186,IF($C186="","",IF($D186="","",ROUND(F186*$D186,0)+$Q186)))))))))),"")</f>
        <v/>
      </c>
      <c r="H186" s="237" t="str">
        <f t="shared" si="8"/>
        <v/>
      </c>
      <c r="I186" s="235"/>
      <c r="J186" s="238" t="str">
        <f ca="1">IFERROR(IF($A186="非課税・不課税取引計",SUMIFS(J$9:J185,$N$9:$N185,"非・不")+$R186,IF(A186="８％(軽減)対象計",SUMIFS($J$9:J185,$N$9:N185,"※")+R186,IF(AND(A186="小計",COUNTIF($A$9:A185,"小計")&lt;1),SUM($J$9:J185)+R186,IF(AND(A186="小計",COUNTIF($A$9:A185,"小計")&gt;=1),SUM(OFFSET($J$8,LARGE($V$9:V185,1)+1,0,LARGE($V$9:V186,1)-LARGE($V$9:V185,1)-1,1))+R186,IF($A186="８％対象計",SUMIFS(J$9:J185,$N$9:$N185,"")+$R186-SUMIFS(J$9:J185,$A$9:$A185,"非課税・不課税取引計")-SUMIFS(J$9:J185,$A$9:$A185,"小計")-SUMIFS(J$9:J185,$A$9:$A185,"８％消費税計")-SUMIFS(J$9:J185,$A$9:$A185,"８％対象計")-SUMIFS($J$9:J185,$A$9:A185,"８％(軽減)消費税計")-SUMIFS($J$9:J185,$A$9:A185,"８％(軽減)対象計"),IF(A186="８％(軽減)消費税計",ROUND(SUMIFS($J$9:J185,$A$9:A185,"８％(軽減)対象計")/COUNTIF($A$9:A185,"８％(軽減)対象計")*0.08,0)+R186,IF($A186="８％消費税計",ROUND(SUMIFS(J$9:J185,$A$9:$A185,"８％対象計")/COUNTIF($A$9:$A185,"８％対象計")*0.08,0)+$R186,IF(A186="値引き",U186,IF($C186="","",IF($D186="","",ROUND(I186*$D186,0)+$R186)))))))))),"")</f>
        <v/>
      </c>
      <c r="K186" s="239" t="str">
        <f t="shared" si="9"/>
        <v/>
      </c>
      <c r="L186" s="240" t="str">
        <f t="shared" si="10"/>
        <v/>
      </c>
      <c r="M186" s="234" t="str">
        <f ca="1">IFERROR(IF($A186="非課税・不課税取引計",SUMIFS(M$9:M185,$N$9:$N185,"非・不")+$S186,IF(A186="８％(軽減)対象計",SUMIFS($M$9:M185,$N$9:N185,"※")+S186,IF(AND(A186="小計",COUNTIF($A$9:A185,"小計")&lt;1),SUM($M$9:M185)+S186,IF(AND(A186="小計",COUNTIF($A$9:A185,"小計")&gt;=1),SUM(OFFSET($M$8,LARGE($V$9:V185,1)+1,0,LARGE($V$9:V186,1)-LARGE($V$9:V185,1)-1,1))+S186,IF($A186="８％対象計",SUMIFS(M$9:M185,$N$9:$N185,"")+$S186-SUMIFS(M$9:M185,$A$9:$A185,"非課税・不課税取引計")-SUMIFS(M$9:M185,$A$9:$A185,"小計")-SUMIFS(M$9:M185,$A$9:$A185,"８％消費税計")-SUMIFS(M$9:M185,$A$9:$A185,"８％対象計")-SUMIFS($M$9:M185,$A$9:A185,"８％(軽減)消費税計")-SUMIFS($M$9:M185,$A$9:A185,"８％(軽減)対象計"),IF(A186="８％(軽減)消費税計",ROUND(SUMIFS($M$9:M185,$A$9:A185,"８％(軽減)対象計")/COUNTIF($A$9:A185,"８％(軽減)対象計")*0.08,0)+S186,IF($A186="８％消費税計",ROUND(SUMIFS(M$9:M185,$A$9:$A185,"８％対象計")/COUNTIF($A$9:$A185,"８％対象計")*0.08,0)+$S186,IF(A186="値引き",E186-G186-J186+S186,IF($C186="","",IF($D186="","",E186-G186-J186+$S186)))))))))),"")</f>
        <v/>
      </c>
      <c r="N186" s="241"/>
      <c r="O186" s="242"/>
      <c r="P186" s="308"/>
      <c r="Q186" s="249"/>
      <c r="R186" s="249"/>
      <c r="S186" s="250"/>
      <c r="T186" s="264"/>
      <c r="U186" s="265"/>
      <c r="V186" s="214" t="str">
        <f t="shared" si="11"/>
        <v/>
      </c>
    </row>
    <row r="187" spans="1:22" ht="19.899999999999999" customHeight="1">
      <c r="A187" s="230"/>
      <c r="B187" s="231"/>
      <c r="C187" s="232"/>
      <c r="D187" s="233"/>
      <c r="E187" s="234" t="str">
        <f ca="1">IFERROR(IF(A187="非課税・不課税取引計",SUMIFS($E$9:E186,$N$9:N186,"非・不")+P187,IF(A187="８％(軽減)対象計",SUMIFS($E$9:E186,$N$9:N186,"※")+P187,IF(AND(A187="小計",COUNTIF($A$9:A186,"小計")&lt;1),SUM($E$9:E186)+P187,IF(AND(A187="小計",COUNTIF($A$9:A186,"小計")&gt;=1),SUM(OFFSET($E$8,LARGE($V$9:V186,1)+1,0,LARGE($V$9:V187,1)-LARGE($V$9:V186,1)-1,1))+P187,IF(A187="８％対象計",SUMIFS($E$9:E186,$N$9:N186,"")+P187-SUMIFS($E$9:E186,$A$9:A186,"非課税・不課税取引計")-SUMIFS($E$9:E186,$A$9:A186,"小計")-SUMIFS($E$9:E186,$A$9:A186,"８％消費税計")-SUMIFS($E$9:E186,$A$9:A186,"８％対象計")-SUMIFS($E$9:E186,$A$9:A186,"８％(軽減)消費税計")-SUMIFS($E$9:E186,$A$9:A186,"８％(軽減)対象計"),IF(A187="８％(軽減)消費税計",ROUND(SUMIFS($E$9:E186,$A$9:A186,"８％(軽減)対象計")/COUNTIF($A$9:A186,"８％(軽減)対象計")*0.08,0)+P187,IF(A187="８％消費税計",ROUND(SUMIFS($E$9:E186,$A$9:A186,"８％対象計")/COUNTIF($A$9:A186,"８％対象計")*0.08,0)+P187,IF(AND(A187="値引き",C187="",D187=""),0+P187,IF(C187="","",IF(D187="","",ROUND(C187*D187,0)+P187)))))))))),"")</f>
        <v/>
      </c>
      <c r="F187" s="235"/>
      <c r="G187" s="236" t="str">
        <f ca="1">IFERROR(IF($A187="非課税・不課税取引計",SUMIFS(G$9:G186,$N$9:$N186,"非・不")+$Q187,IF(A187="８％(軽減)対象計",SUMIFS($G$9:G186,$N$9:N186,"※")+Q187,IF(AND(A187="小計",COUNTIF($A$9:A186,"小計")&lt;1),SUM($G$9:G186)+Q187,IF(AND(A187="小計",COUNTIF($A$9:A186,"小計")&gt;=1),SUM(OFFSET($G$8,LARGE($V$9:V186,1)+1,0,LARGE($V$9:V187,1)-LARGE($V$9:V186,1)-1,1))+Q187,IF($A187="８％対象計",SUMIFS(G$9:G186,$N$9:$N186,"")+$Q187-SUMIFS(G$9:G186,$A$9:$A186,"非課税・不課税取引計")-SUMIFS(G$9:G186,$A$9:$A186,"小計")-SUMIFS(G$9:G186,$A$9:$A186,"８％消費税計")-SUMIFS(G$9:G186,$A$9:$A186,"８％対象計")-SUMIFS($G$9:G186,$A$9:A186,"８％(軽減)消費税計")-SUMIFS($G$9:G186,$A$9:A186,"８％(軽減)対象計"),IF(A187="８％(軽減)消費税計",ROUND(SUMIFS($G$9:G186,$A$9:A186,"８％(軽減)対象計")/COUNTIF($A$9:A186,"８％(軽減)対象計")*0.08,0)+Q187,IF($A187="８％消費税計",ROUND(SUMIFS(G$9:G186,$A$9:$A186,"８％対象計")/COUNTIF($A$9:$A186,"８％対象計")*0.08,0)+$Q187,IF(A187="値引き",T187,IF($C187="","",IF($D187="","",ROUND(F187*$D187,0)+$Q187)))))))))),"")</f>
        <v/>
      </c>
      <c r="H187" s="237" t="str">
        <f t="shared" si="8"/>
        <v/>
      </c>
      <c r="I187" s="235"/>
      <c r="J187" s="238" t="str">
        <f ca="1">IFERROR(IF($A187="非課税・不課税取引計",SUMIFS(J$9:J186,$N$9:$N186,"非・不")+$R187,IF(A187="８％(軽減)対象計",SUMIFS($J$9:J186,$N$9:N186,"※")+R187,IF(AND(A187="小計",COUNTIF($A$9:A186,"小計")&lt;1),SUM($J$9:J186)+R187,IF(AND(A187="小計",COUNTIF($A$9:A186,"小計")&gt;=1),SUM(OFFSET($J$8,LARGE($V$9:V186,1)+1,0,LARGE($V$9:V187,1)-LARGE($V$9:V186,1)-1,1))+R187,IF($A187="８％対象計",SUMIFS(J$9:J186,$N$9:$N186,"")+$R187-SUMIFS(J$9:J186,$A$9:$A186,"非課税・不課税取引計")-SUMIFS(J$9:J186,$A$9:$A186,"小計")-SUMIFS(J$9:J186,$A$9:$A186,"８％消費税計")-SUMIFS(J$9:J186,$A$9:$A186,"８％対象計")-SUMIFS($J$9:J186,$A$9:A186,"８％(軽減)消費税計")-SUMIFS($J$9:J186,$A$9:A186,"８％(軽減)対象計"),IF(A187="８％(軽減)消費税計",ROUND(SUMIFS($J$9:J186,$A$9:A186,"８％(軽減)対象計")/COUNTIF($A$9:A186,"８％(軽減)対象計")*0.08,0)+R187,IF($A187="８％消費税計",ROUND(SUMIFS(J$9:J186,$A$9:$A186,"８％対象計")/COUNTIF($A$9:$A186,"８％対象計")*0.08,0)+$R187,IF(A187="値引き",U187,IF($C187="","",IF($D187="","",ROUND(I187*$D187,0)+$R187)))))))))),"")</f>
        <v/>
      </c>
      <c r="K187" s="239" t="str">
        <f t="shared" si="9"/>
        <v/>
      </c>
      <c r="L187" s="240" t="str">
        <f t="shared" si="10"/>
        <v/>
      </c>
      <c r="M187" s="234" t="str">
        <f ca="1">IFERROR(IF($A187="非課税・不課税取引計",SUMIFS(M$9:M186,$N$9:$N186,"非・不")+$S187,IF(A187="８％(軽減)対象計",SUMIFS($M$9:M186,$N$9:N186,"※")+S187,IF(AND(A187="小計",COUNTIF($A$9:A186,"小計")&lt;1),SUM($M$9:M186)+S187,IF(AND(A187="小計",COUNTIF($A$9:A186,"小計")&gt;=1),SUM(OFFSET($M$8,LARGE($V$9:V186,1)+1,0,LARGE($V$9:V187,1)-LARGE($V$9:V186,1)-1,1))+S187,IF($A187="８％対象計",SUMIFS(M$9:M186,$N$9:$N186,"")+$S187-SUMIFS(M$9:M186,$A$9:$A186,"非課税・不課税取引計")-SUMIFS(M$9:M186,$A$9:$A186,"小計")-SUMIFS(M$9:M186,$A$9:$A186,"８％消費税計")-SUMIFS(M$9:M186,$A$9:$A186,"８％対象計")-SUMIFS($M$9:M186,$A$9:A186,"８％(軽減)消費税計")-SUMIFS($M$9:M186,$A$9:A186,"８％(軽減)対象計"),IF(A187="８％(軽減)消費税計",ROUND(SUMIFS($M$9:M186,$A$9:A186,"８％(軽減)対象計")/COUNTIF($A$9:A186,"８％(軽減)対象計")*0.08,0)+S187,IF($A187="８％消費税計",ROUND(SUMIFS(M$9:M186,$A$9:$A186,"８％対象計")/COUNTIF($A$9:$A186,"８％対象計")*0.08,0)+$S187,IF(A187="値引き",E187-G187-J187+S187,IF($C187="","",IF($D187="","",E187-G187-J187+$S187)))))))))),"")</f>
        <v/>
      </c>
      <c r="N187" s="241"/>
      <c r="O187" s="242"/>
      <c r="P187" s="308"/>
      <c r="Q187" s="249"/>
      <c r="R187" s="249"/>
      <c r="S187" s="250"/>
      <c r="T187" s="264"/>
      <c r="U187" s="265"/>
      <c r="V187" s="214" t="str">
        <f t="shared" si="11"/>
        <v/>
      </c>
    </row>
    <row r="188" spans="1:22" ht="19.899999999999999" customHeight="1">
      <c r="A188" s="230"/>
      <c r="B188" s="231"/>
      <c r="C188" s="232"/>
      <c r="D188" s="233"/>
      <c r="E188" s="234" t="str">
        <f ca="1">IFERROR(IF(A188="非課税・不課税取引計",SUMIFS($E$9:E187,$N$9:N187,"非・不")+P188,IF(A188="８％(軽減)対象計",SUMIFS($E$9:E187,$N$9:N187,"※")+P188,IF(AND(A188="小計",COUNTIF($A$9:A187,"小計")&lt;1),SUM($E$9:E187)+P188,IF(AND(A188="小計",COUNTIF($A$9:A187,"小計")&gt;=1),SUM(OFFSET($E$8,LARGE($V$9:V187,1)+1,0,LARGE($V$9:V188,1)-LARGE($V$9:V187,1)-1,1))+P188,IF(A188="８％対象計",SUMIFS($E$9:E187,$N$9:N187,"")+P188-SUMIFS($E$9:E187,$A$9:A187,"非課税・不課税取引計")-SUMIFS($E$9:E187,$A$9:A187,"小計")-SUMIFS($E$9:E187,$A$9:A187,"８％消費税計")-SUMIFS($E$9:E187,$A$9:A187,"８％対象計")-SUMIFS($E$9:E187,$A$9:A187,"８％(軽減)消費税計")-SUMIFS($E$9:E187,$A$9:A187,"８％(軽減)対象計"),IF(A188="８％(軽減)消費税計",ROUND(SUMIFS($E$9:E187,$A$9:A187,"８％(軽減)対象計")/COUNTIF($A$9:A187,"８％(軽減)対象計")*0.08,0)+P188,IF(A188="８％消費税計",ROUND(SUMIFS($E$9:E187,$A$9:A187,"８％対象計")/COUNTIF($A$9:A187,"８％対象計")*0.08,0)+P188,IF(AND(A188="値引き",C188="",D188=""),0+P188,IF(C188="","",IF(D188="","",ROUND(C188*D188,0)+P188)))))))))),"")</f>
        <v/>
      </c>
      <c r="F188" s="235"/>
      <c r="G188" s="236" t="str">
        <f ca="1">IFERROR(IF($A188="非課税・不課税取引計",SUMIFS(G$9:G187,$N$9:$N187,"非・不")+$Q188,IF(A188="８％(軽減)対象計",SUMIFS($G$9:G187,$N$9:N187,"※")+Q188,IF(AND(A188="小計",COUNTIF($A$9:A187,"小計")&lt;1),SUM($G$9:G187)+Q188,IF(AND(A188="小計",COUNTIF($A$9:A187,"小計")&gt;=1),SUM(OFFSET($G$8,LARGE($V$9:V187,1)+1,0,LARGE($V$9:V188,1)-LARGE($V$9:V187,1)-1,1))+Q188,IF($A188="８％対象計",SUMIFS(G$9:G187,$N$9:$N187,"")+$Q188-SUMIFS(G$9:G187,$A$9:$A187,"非課税・不課税取引計")-SUMIFS(G$9:G187,$A$9:$A187,"小計")-SUMIFS(G$9:G187,$A$9:$A187,"８％消費税計")-SUMIFS(G$9:G187,$A$9:$A187,"８％対象計")-SUMIFS($G$9:G187,$A$9:A187,"８％(軽減)消費税計")-SUMIFS($G$9:G187,$A$9:A187,"８％(軽減)対象計"),IF(A188="８％(軽減)消費税計",ROUND(SUMIFS($G$9:G187,$A$9:A187,"８％(軽減)対象計")/COUNTIF($A$9:A187,"８％(軽減)対象計")*0.08,0)+Q188,IF($A188="８％消費税計",ROUND(SUMIFS(G$9:G187,$A$9:$A187,"８％対象計")/COUNTIF($A$9:$A187,"８％対象計")*0.08,0)+$Q188,IF(A188="値引き",T188,IF($C188="","",IF($D188="","",ROUND(F188*$D188,0)+$Q188)))))))))),"")</f>
        <v/>
      </c>
      <c r="H188" s="237" t="str">
        <f t="shared" si="8"/>
        <v/>
      </c>
      <c r="I188" s="235"/>
      <c r="J188" s="238" t="str">
        <f ca="1">IFERROR(IF($A188="非課税・不課税取引計",SUMIFS(J$9:J187,$N$9:$N187,"非・不")+$R188,IF(A188="８％(軽減)対象計",SUMIFS($J$9:J187,$N$9:N187,"※")+R188,IF(AND(A188="小計",COUNTIF($A$9:A187,"小計")&lt;1),SUM($J$9:J187)+R188,IF(AND(A188="小計",COUNTIF($A$9:A187,"小計")&gt;=1),SUM(OFFSET($J$8,LARGE($V$9:V187,1)+1,0,LARGE($V$9:V188,1)-LARGE($V$9:V187,1)-1,1))+R188,IF($A188="８％対象計",SUMIFS(J$9:J187,$N$9:$N187,"")+$R188-SUMIFS(J$9:J187,$A$9:$A187,"非課税・不課税取引計")-SUMIFS(J$9:J187,$A$9:$A187,"小計")-SUMIFS(J$9:J187,$A$9:$A187,"８％消費税計")-SUMIFS(J$9:J187,$A$9:$A187,"８％対象計")-SUMIFS($J$9:J187,$A$9:A187,"８％(軽減)消費税計")-SUMIFS($J$9:J187,$A$9:A187,"８％(軽減)対象計"),IF(A188="８％(軽減)消費税計",ROUND(SUMIFS($J$9:J187,$A$9:A187,"８％(軽減)対象計")/COUNTIF($A$9:A187,"８％(軽減)対象計")*0.08,0)+R188,IF($A188="８％消費税計",ROUND(SUMIFS(J$9:J187,$A$9:$A187,"８％対象計")/COUNTIF($A$9:$A187,"８％対象計")*0.08,0)+$R188,IF(A188="値引き",U188,IF($C188="","",IF($D188="","",ROUND(I188*$D188,0)+$R188)))))))))),"")</f>
        <v/>
      </c>
      <c r="K188" s="239" t="str">
        <f t="shared" si="9"/>
        <v/>
      </c>
      <c r="L188" s="240" t="str">
        <f t="shared" si="10"/>
        <v/>
      </c>
      <c r="M188" s="234" t="str">
        <f ca="1">IFERROR(IF($A188="非課税・不課税取引計",SUMIFS(M$9:M187,$N$9:$N187,"非・不")+$S188,IF(A188="８％(軽減)対象計",SUMIFS($M$9:M187,$N$9:N187,"※")+S188,IF(AND(A188="小計",COUNTIF($A$9:A187,"小計")&lt;1),SUM($M$9:M187)+S188,IF(AND(A188="小計",COUNTIF($A$9:A187,"小計")&gt;=1),SUM(OFFSET($M$8,LARGE($V$9:V187,1)+1,0,LARGE($V$9:V188,1)-LARGE($V$9:V187,1)-1,1))+S188,IF($A188="８％対象計",SUMIFS(M$9:M187,$N$9:$N187,"")+$S188-SUMIFS(M$9:M187,$A$9:$A187,"非課税・不課税取引計")-SUMIFS(M$9:M187,$A$9:$A187,"小計")-SUMIFS(M$9:M187,$A$9:$A187,"８％消費税計")-SUMIFS(M$9:M187,$A$9:$A187,"８％対象計")-SUMIFS($M$9:M187,$A$9:A187,"８％(軽減)消費税計")-SUMIFS($M$9:M187,$A$9:A187,"８％(軽減)対象計"),IF(A188="８％(軽減)消費税計",ROUND(SUMIFS($M$9:M187,$A$9:A187,"８％(軽減)対象計")/COUNTIF($A$9:A187,"８％(軽減)対象計")*0.08,0)+S188,IF($A188="８％消費税計",ROUND(SUMIFS(M$9:M187,$A$9:$A187,"８％対象計")/COUNTIF($A$9:$A187,"８％対象計")*0.08,0)+$S188,IF(A188="値引き",E188-G188-J188+S188,IF($C188="","",IF($D188="","",E188-G188-J188+$S188)))))))))),"")</f>
        <v/>
      </c>
      <c r="N188" s="241"/>
      <c r="O188" s="242"/>
      <c r="P188" s="308"/>
      <c r="Q188" s="249"/>
      <c r="R188" s="249"/>
      <c r="S188" s="250"/>
      <c r="T188" s="264"/>
      <c r="U188" s="265"/>
      <c r="V188" s="214" t="str">
        <f t="shared" si="11"/>
        <v/>
      </c>
    </row>
    <row r="189" spans="1:22" ht="19.899999999999999" customHeight="1">
      <c r="A189" s="230"/>
      <c r="B189" s="231"/>
      <c r="C189" s="232"/>
      <c r="D189" s="233"/>
      <c r="E189" s="234" t="str">
        <f ca="1">IFERROR(IF(A189="非課税・不課税取引計",SUMIFS($E$9:E188,$N$9:N188,"非・不")+P189,IF(A189="８％(軽減)対象計",SUMIFS($E$9:E188,$N$9:N188,"※")+P189,IF(AND(A189="小計",COUNTIF($A$9:A188,"小計")&lt;1),SUM($E$9:E188)+P189,IF(AND(A189="小計",COUNTIF($A$9:A188,"小計")&gt;=1),SUM(OFFSET($E$8,LARGE($V$9:V188,1)+1,0,LARGE($V$9:V189,1)-LARGE($V$9:V188,1)-1,1))+P189,IF(A189="８％対象計",SUMIFS($E$9:E188,$N$9:N188,"")+P189-SUMIFS($E$9:E188,$A$9:A188,"非課税・不課税取引計")-SUMIFS($E$9:E188,$A$9:A188,"小計")-SUMIFS($E$9:E188,$A$9:A188,"８％消費税計")-SUMIFS($E$9:E188,$A$9:A188,"８％対象計")-SUMIFS($E$9:E188,$A$9:A188,"８％(軽減)消費税計")-SUMIFS($E$9:E188,$A$9:A188,"８％(軽減)対象計"),IF(A189="８％(軽減)消費税計",ROUND(SUMIFS($E$9:E188,$A$9:A188,"８％(軽減)対象計")/COUNTIF($A$9:A188,"８％(軽減)対象計")*0.08,0)+P189,IF(A189="８％消費税計",ROUND(SUMIFS($E$9:E188,$A$9:A188,"８％対象計")/COUNTIF($A$9:A188,"８％対象計")*0.08,0)+P189,IF(AND(A189="値引き",C189="",D189=""),0+P189,IF(C189="","",IF(D189="","",ROUND(C189*D189,0)+P189)))))))))),"")</f>
        <v/>
      </c>
      <c r="F189" s="235"/>
      <c r="G189" s="236" t="str">
        <f ca="1">IFERROR(IF($A189="非課税・不課税取引計",SUMIFS(G$9:G188,$N$9:$N188,"非・不")+$Q189,IF(A189="８％(軽減)対象計",SUMIFS($G$9:G188,$N$9:N188,"※")+Q189,IF(AND(A189="小計",COUNTIF($A$9:A188,"小計")&lt;1),SUM($G$9:G188)+Q189,IF(AND(A189="小計",COUNTIF($A$9:A188,"小計")&gt;=1),SUM(OFFSET($G$8,LARGE($V$9:V188,1)+1,0,LARGE($V$9:V189,1)-LARGE($V$9:V188,1)-1,1))+Q189,IF($A189="８％対象計",SUMIFS(G$9:G188,$N$9:$N188,"")+$Q189-SUMIFS(G$9:G188,$A$9:$A188,"非課税・不課税取引計")-SUMIFS(G$9:G188,$A$9:$A188,"小計")-SUMIFS(G$9:G188,$A$9:$A188,"８％消費税計")-SUMIFS(G$9:G188,$A$9:$A188,"８％対象計")-SUMIFS($G$9:G188,$A$9:A188,"８％(軽減)消費税計")-SUMIFS($G$9:G188,$A$9:A188,"８％(軽減)対象計"),IF(A189="８％(軽減)消費税計",ROUND(SUMIFS($G$9:G188,$A$9:A188,"８％(軽減)対象計")/COUNTIF($A$9:A188,"８％(軽減)対象計")*0.08,0)+Q189,IF($A189="８％消費税計",ROUND(SUMIFS(G$9:G188,$A$9:$A188,"８％対象計")/COUNTIF($A$9:$A188,"８％対象計")*0.08,0)+$Q189,IF(A189="値引き",T189,IF($C189="","",IF($D189="","",ROUND(F189*$D189,0)+$Q189)))))))))),"")</f>
        <v/>
      </c>
      <c r="H189" s="237" t="str">
        <f t="shared" si="8"/>
        <v/>
      </c>
      <c r="I189" s="235"/>
      <c r="J189" s="238" t="str">
        <f ca="1">IFERROR(IF($A189="非課税・不課税取引計",SUMIFS(J$9:J188,$N$9:$N188,"非・不")+$R189,IF(A189="８％(軽減)対象計",SUMIFS($J$9:J188,$N$9:N188,"※")+R189,IF(AND(A189="小計",COUNTIF($A$9:A188,"小計")&lt;1),SUM($J$9:J188)+R189,IF(AND(A189="小計",COUNTIF($A$9:A188,"小計")&gt;=1),SUM(OFFSET($J$8,LARGE($V$9:V188,1)+1,0,LARGE($V$9:V189,1)-LARGE($V$9:V188,1)-1,1))+R189,IF($A189="８％対象計",SUMIFS(J$9:J188,$N$9:$N188,"")+$R189-SUMIFS(J$9:J188,$A$9:$A188,"非課税・不課税取引計")-SUMIFS(J$9:J188,$A$9:$A188,"小計")-SUMIFS(J$9:J188,$A$9:$A188,"８％消費税計")-SUMIFS(J$9:J188,$A$9:$A188,"８％対象計")-SUMIFS($J$9:J188,$A$9:A188,"８％(軽減)消費税計")-SUMIFS($J$9:J188,$A$9:A188,"８％(軽減)対象計"),IF(A189="８％(軽減)消費税計",ROUND(SUMIFS($J$9:J188,$A$9:A188,"８％(軽減)対象計")/COUNTIF($A$9:A188,"８％(軽減)対象計")*0.08,0)+R189,IF($A189="８％消費税計",ROUND(SUMIFS(J$9:J188,$A$9:$A188,"８％対象計")/COUNTIF($A$9:$A188,"８％対象計")*0.08,0)+$R189,IF(A189="値引き",U189,IF($C189="","",IF($D189="","",ROUND(I189*$D189,0)+$R189)))))))))),"")</f>
        <v/>
      </c>
      <c r="K189" s="239" t="str">
        <f t="shared" si="9"/>
        <v/>
      </c>
      <c r="L189" s="240" t="str">
        <f t="shared" si="10"/>
        <v/>
      </c>
      <c r="M189" s="234" t="str">
        <f ca="1">IFERROR(IF($A189="非課税・不課税取引計",SUMIFS(M$9:M188,$N$9:$N188,"非・不")+$S189,IF(A189="８％(軽減)対象計",SUMIFS($M$9:M188,$N$9:N188,"※")+S189,IF(AND(A189="小計",COUNTIF($A$9:A188,"小計")&lt;1),SUM($M$9:M188)+S189,IF(AND(A189="小計",COUNTIF($A$9:A188,"小計")&gt;=1),SUM(OFFSET($M$8,LARGE($V$9:V188,1)+1,0,LARGE($V$9:V189,1)-LARGE($V$9:V188,1)-1,1))+S189,IF($A189="８％対象計",SUMIFS(M$9:M188,$N$9:$N188,"")+$S189-SUMIFS(M$9:M188,$A$9:$A188,"非課税・不課税取引計")-SUMIFS(M$9:M188,$A$9:$A188,"小計")-SUMIFS(M$9:M188,$A$9:$A188,"８％消費税計")-SUMIFS(M$9:M188,$A$9:$A188,"８％対象計")-SUMIFS($M$9:M188,$A$9:A188,"８％(軽減)消費税計")-SUMIFS($M$9:M188,$A$9:A188,"８％(軽減)対象計"),IF(A189="８％(軽減)消費税計",ROUND(SUMIFS($M$9:M188,$A$9:A188,"８％(軽減)対象計")/COUNTIF($A$9:A188,"８％(軽減)対象計")*0.08,0)+S189,IF($A189="８％消費税計",ROUND(SUMIFS(M$9:M188,$A$9:$A188,"８％対象計")/COUNTIF($A$9:$A188,"８％対象計")*0.08,0)+$S189,IF(A189="値引き",E189-G189-J189+S189,IF($C189="","",IF($D189="","",E189-G189-J189+$S189)))))))))),"")</f>
        <v/>
      </c>
      <c r="N189" s="241"/>
      <c r="O189" s="242"/>
      <c r="P189" s="308"/>
      <c r="Q189" s="249"/>
      <c r="R189" s="249"/>
      <c r="S189" s="250"/>
      <c r="T189" s="264"/>
      <c r="U189" s="265"/>
      <c r="V189" s="214" t="str">
        <f t="shared" si="11"/>
        <v/>
      </c>
    </row>
    <row r="190" spans="1:22" ht="19.899999999999999" customHeight="1">
      <c r="A190" s="230"/>
      <c r="B190" s="231"/>
      <c r="C190" s="232"/>
      <c r="D190" s="233"/>
      <c r="E190" s="234" t="str">
        <f ca="1">IFERROR(IF(A190="非課税・不課税取引計",SUMIFS($E$9:E189,$N$9:N189,"非・不")+P190,IF(A190="８％(軽減)対象計",SUMIFS($E$9:E189,$N$9:N189,"※")+P190,IF(AND(A190="小計",COUNTIF($A$9:A189,"小計")&lt;1),SUM($E$9:E189)+P190,IF(AND(A190="小計",COUNTIF($A$9:A189,"小計")&gt;=1),SUM(OFFSET($E$8,LARGE($V$9:V189,1)+1,0,LARGE($V$9:V190,1)-LARGE($V$9:V189,1)-1,1))+P190,IF(A190="８％対象計",SUMIFS($E$9:E189,$N$9:N189,"")+P190-SUMIFS($E$9:E189,$A$9:A189,"非課税・不課税取引計")-SUMIFS($E$9:E189,$A$9:A189,"小計")-SUMIFS($E$9:E189,$A$9:A189,"８％消費税計")-SUMIFS($E$9:E189,$A$9:A189,"８％対象計")-SUMIFS($E$9:E189,$A$9:A189,"８％(軽減)消費税計")-SUMIFS($E$9:E189,$A$9:A189,"８％(軽減)対象計"),IF(A190="８％(軽減)消費税計",ROUND(SUMIFS($E$9:E189,$A$9:A189,"８％(軽減)対象計")/COUNTIF($A$9:A189,"８％(軽減)対象計")*0.08,0)+P190,IF(A190="８％消費税計",ROUND(SUMIFS($E$9:E189,$A$9:A189,"８％対象計")/COUNTIF($A$9:A189,"８％対象計")*0.08,0)+P190,IF(AND(A190="値引き",C190="",D190=""),0+P190,IF(C190="","",IF(D190="","",ROUND(C190*D190,0)+P190)))))))))),"")</f>
        <v/>
      </c>
      <c r="F190" s="235"/>
      <c r="G190" s="236" t="str">
        <f ca="1">IFERROR(IF($A190="非課税・不課税取引計",SUMIFS(G$9:G189,$N$9:$N189,"非・不")+$Q190,IF(A190="８％(軽減)対象計",SUMIFS($G$9:G189,$N$9:N189,"※")+Q190,IF(AND(A190="小計",COUNTIF($A$9:A189,"小計")&lt;1),SUM($G$9:G189)+Q190,IF(AND(A190="小計",COUNTIF($A$9:A189,"小計")&gt;=1),SUM(OFFSET($G$8,LARGE($V$9:V189,1)+1,0,LARGE($V$9:V190,1)-LARGE($V$9:V189,1)-1,1))+Q190,IF($A190="８％対象計",SUMIFS(G$9:G189,$N$9:$N189,"")+$Q190-SUMIFS(G$9:G189,$A$9:$A189,"非課税・不課税取引計")-SUMIFS(G$9:G189,$A$9:$A189,"小計")-SUMIFS(G$9:G189,$A$9:$A189,"８％消費税計")-SUMIFS(G$9:G189,$A$9:$A189,"８％対象計")-SUMIFS($G$9:G189,$A$9:A189,"８％(軽減)消費税計")-SUMIFS($G$9:G189,$A$9:A189,"８％(軽減)対象計"),IF(A190="８％(軽減)消費税計",ROUND(SUMIFS($G$9:G189,$A$9:A189,"８％(軽減)対象計")/COUNTIF($A$9:A189,"８％(軽減)対象計")*0.08,0)+Q190,IF($A190="８％消費税計",ROUND(SUMIFS(G$9:G189,$A$9:$A189,"８％対象計")/COUNTIF($A$9:$A189,"８％対象計")*0.08,0)+$Q190,IF(A190="値引き",T190,IF($C190="","",IF($D190="","",ROUND(F190*$D190,0)+$Q190)))))))))),"")</f>
        <v/>
      </c>
      <c r="H190" s="237" t="str">
        <f t="shared" si="8"/>
        <v/>
      </c>
      <c r="I190" s="235"/>
      <c r="J190" s="238" t="str">
        <f ca="1">IFERROR(IF($A190="非課税・不課税取引計",SUMIFS(J$9:J189,$N$9:$N189,"非・不")+$R190,IF(A190="８％(軽減)対象計",SUMIFS($J$9:J189,$N$9:N189,"※")+R190,IF(AND(A190="小計",COUNTIF($A$9:A189,"小計")&lt;1),SUM($J$9:J189)+R190,IF(AND(A190="小計",COUNTIF($A$9:A189,"小計")&gt;=1),SUM(OFFSET($J$8,LARGE($V$9:V189,1)+1,0,LARGE($V$9:V190,1)-LARGE($V$9:V189,1)-1,1))+R190,IF($A190="８％対象計",SUMIFS(J$9:J189,$N$9:$N189,"")+$R190-SUMIFS(J$9:J189,$A$9:$A189,"非課税・不課税取引計")-SUMIFS(J$9:J189,$A$9:$A189,"小計")-SUMIFS(J$9:J189,$A$9:$A189,"８％消費税計")-SUMIFS(J$9:J189,$A$9:$A189,"８％対象計")-SUMIFS($J$9:J189,$A$9:A189,"８％(軽減)消費税計")-SUMIFS($J$9:J189,$A$9:A189,"８％(軽減)対象計"),IF(A190="８％(軽減)消費税計",ROUND(SUMIFS($J$9:J189,$A$9:A189,"８％(軽減)対象計")/COUNTIF($A$9:A189,"８％(軽減)対象計")*0.08,0)+R190,IF($A190="８％消費税計",ROUND(SUMIFS(J$9:J189,$A$9:$A189,"８％対象計")/COUNTIF($A$9:$A189,"８％対象計")*0.08,0)+$R190,IF(A190="値引き",U190,IF($C190="","",IF($D190="","",ROUND(I190*$D190,0)+$R190)))))))))),"")</f>
        <v/>
      </c>
      <c r="K190" s="239" t="str">
        <f t="shared" si="9"/>
        <v/>
      </c>
      <c r="L190" s="240" t="str">
        <f t="shared" si="10"/>
        <v/>
      </c>
      <c r="M190" s="234" t="str">
        <f ca="1">IFERROR(IF($A190="非課税・不課税取引計",SUMIFS(M$9:M189,$N$9:$N189,"非・不")+$S190,IF(A190="８％(軽減)対象計",SUMIFS($M$9:M189,$N$9:N189,"※")+S190,IF(AND(A190="小計",COUNTIF($A$9:A189,"小計")&lt;1),SUM($M$9:M189)+S190,IF(AND(A190="小計",COUNTIF($A$9:A189,"小計")&gt;=1),SUM(OFFSET($M$8,LARGE($V$9:V189,1)+1,0,LARGE($V$9:V190,1)-LARGE($V$9:V189,1)-1,1))+S190,IF($A190="８％対象計",SUMIFS(M$9:M189,$N$9:$N189,"")+$S190-SUMIFS(M$9:M189,$A$9:$A189,"非課税・不課税取引計")-SUMIFS(M$9:M189,$A$9:$A189,"小計")-SUMIFS(M$9:M189,$A$9:$A189,"８％消費税計")-SUMIFS(M$9:M189,$A$9:$A189,"８％対象計")-SUMIFS($M$9:M189,$A$9:A189,"８％(軽減)消費税計")-SUMIFS($M$9:M189,$A$9:A189,"８％(軽減)対象計"),IF(A190="８％(軽減)消費税計",ROUND(SUMIFS($M$9:M189,$A$9:A189,"８％(軽減)対象計")/COUNTIF($A$9:A189,"８％(軽減)対象計")*0.08,0)+S190,IF($A190="８％消費税計",ROUND(SUMIFS(M$9:M189,$A$9:$A189,"８％対象計")/COUNTIF($A$9:$A189,"８％対象計")*0.08,0)+$S190,IF(A190="値引き",E190-G190-J190+S190,IF($C190="","",IF($D190="","",E190-G190-J190+$S190)))))))))),"")</f>
        <v/>
      </c>
      <c r="N190" s="241"/>
      <c r="O190" s="242"/>
      <c r="P190" s="308"/>
      <c r="Q190" s="249"/>
      <c r="R190" s="249"/>
      <c r="S190" s="250"/>
      <c r="T190" s="264"/>
      <c r="U190" s="265"/>
      <c r="V190" s="214" t="str">
        <f t="shared" si="11"/>
        <v/>
      </c>
    </row>
    <row r="191" spans="1:22" ht="19.899999999999999" customHeight="1">
      <c r="A191" s="230"/>
      <c r="B191" s="231"/>
      <c r="C191" s="232"/>
      <c r="D191" s="233"/>
      <c r="E191" s="234" t="str">
        <f ca="1">IFERROR(IF(A191="非課税・不課税取引計",SUMIFS($E$9:E190,$N$9:N190,"非・不")+P191,IF(A191="８％(軽減)対象計",SUMIFS($E$9:E190,$N$9:N190,"※")+P191,IF(AND(A191="小計",COUNTIF($A$9:A190,"小計")&lt;1),SUM($E$9:E190)+P191,IF(AND(A191="小計",COUNTIF($A$9:A190,"小計")&gt;=1),SUM(OFFSET($E$8,LARGE($V$9:V190,1)+1,0,LARGE($V$9:V191,1)-LARGE($V$9:V190,1)-1,1))+P191,IF(A191="８％対象計",SUMIFS($E$9:E190,$N$9:N190,"")+P191-SUMIFS($E$9:E190,$A$9:A190,"非課税・不課税取引計")-SUMIFS($E$9:E190,$A$9:A190,"小計")-SUMIFS($E$9:E190,$A$9:A190,"８％消費税計")-SUMIFS($E$9:E190,$A$9:A190,"８％対象計")-SUMIFS($E$9:E190,$A$9:A190,"８％(軽減)消費税計")-SUMIFS($E$9:E190,$A$9:A190,"８％(軽減)対象計"),IF(A191="８％(軽減)消費税計",ROUND(SUMIFS($E$9:E190,$A$9:A190,"８％(軽減)対象計")/COUNTIF($A$9:A190,"８％(軽減)対象計")*0.08,0)+P191,IF(A191="８％消費税計",ROUND(SUMIFS($E$9:E190,$A$9:A190,"８％対象計")/COUNTIF($A$9:A190,"８％対象計")*0.08,0)+P191,IF(AND(A191="値引き",C191="",D191=""),0+P191,IF(C191="","",IF(D191="","",ROUND(C191*D191,0)+P191)))))))))),"")</f>
        <v/>
      </c>
      <c r="F191" s="235"/>
      <c r="G191" s="236" t="str">
        <f ca="1">IFERROR(IF($A191="非課税・不課税取引計",SUMIFS(G$9:G190,$N$9:$N190,"非・不")+$Q191,IF(A191="８％(軽減)対象計",SUMIFS($G$9:G190,$N$9:N190,"※")+Q191,IF(AND(A191="小計",COUNTIF($A$9:A190,"小計")&lt;1),SUM($G$9:G190)+Q191,IF(AND(A191="小計",COUNTIF($A$9:A190,"小計")&gt;=1),SUM(OFFSET($G$8,LARGE($V$9:V190,1)+1,0,LARGE($V$9:V191,1)-LARGE($V$9:V190,1)-1,1))+Q191,IF($A191="８％対象計",SUMIFS(G$9:G190,$N$9:$N190,"")+$Q191-SUMIFS(G$9:G190,$A$9:$A190,"非課税・不課税取引計")-SUMIFS(G$9:G190,$A$9:$A190,"小計")-SUMIFS(G$9:G190,$A$9:$A190,"８％消費税計")-SUMIFS(G$9:G190,$A$9:$A190,"８％対象計")-SUMIFS($G$9:G190,$A$9:A190,"８％(軽減)消費税計")-SUMIFS($G$9:G190,$A$9:A190,"８％(軽減)対象計"),IF(A191="８％(軽減)消費税計",ROUND(SUMIFS($G$9:G190,$A$9:A190,"８％(軽減)対象計")/COUNTIF($A$9:A190,"８％(軽減)対象計")*0.08,0)+Q191,IF($A191="８％消費税計",ROUND(SUMIFS(G$9:G190,$A$9:$A190,"８％対象計")/COUNTIF($A$9:$A190,"８％対象計")*0.08,0)+$Q191,IF(A191="値引き",T191,IF($C191="","",IF($D191="","",ROUND(F191*$D191,0)+$Q191)))))))))),"")</f>
        <v/>
      </c>
      <c r="H191" s="237" t="str">
        <f t="shared" si="8"/>
        <v/>
      </c>
      <c r="I191" s="235"/>
      <c r="J191" s="238" t="str">
        <f ca="1">IFERROR(IF($A191="非課税・不課税取引計",SUMIFS(J$9:J190,$N$9:$N190,"非・不")+$R191,IF(A191="８％(軽減)対象計",SUMIFS($J$9:J190,$N$9:N190,"※")+R191,IF(AND(A191="小計",COUNTIF($A$9:A190,"小計")&lt;1),SUM($J$9:J190)+R191,IF(AND(A191="小計",COUNTIF($A$9:A190,"小計")&gt;=1),SUM(OFFSET($J$8,LARGE($V$9:V190,1)+1,0,LARGE($V$9:V191,1)-LARGE($V$9:V190,1)-1,1))+R191,IF($A191="８％対象計",SUMIFS(J$9:J190,$N$9:$N190,"")+$R191-SUMIFS(J$9:J190,$A$9:$A190,"非課税・不課税取引計")-SUMIFS(J$9:J190,$A$9:$A190,"小計")-SUMIFS(J$9:J190,$A$9:$A190,"８％消費税計")-SUMIFS(J$9:J190,$A$9:$A190,"８％対象計")-SUMIFS($J$9:J190,$A$9:A190,"８％(軽減)消費税計")-SUMIFS($J$9:J190,$A$9:A190,"８％(軽減)対象計"),IF(A191="８％(軽減)消費税計",ROUND(SUMIFS($J$9:J190,$A$9:A190,"８％(軽減)対象計")/COUNTIF($A$9:A190,"８％(軽減)対象計")*0.08,0)+R191,IF($A191="８％消費税計",ROUND(SUMIFS(J$9:J190,$A$9:$A190,"８％対象計")/COUNTIF($A$9:$A190,"８％対象計")*0.08,0)+$R191,IF(A191="値引き",U191,IF($C191="","",IF($D191="","",ROUND(I191*$D191,0)+$R191)))))))))),"")</f>
        <v/>
      </c>
      <c r="K191" s="239" t="str">
        <f t="shared" si="9"/>
        <v/>
      </c>
      <c r="L191" s="240" t="str">
        <f t="shared" si="10"/>
        <v/>
      </c>
      <c r="M191" s="234" t="str">
        <f ca="1">IFERROR(IF($A191="非課税・不課税取引計",SUMIFS(M$9:M190,$N$9:$N190,"非・不")+$S191,IF(A191="８％(軽減)対象計",SUMIFS($M$9:M190,$N$9:N190,"※")+S191,IF(AND(A191="小計",COUNTIF($A$9:A190,"小計")&lt;1),SUM($M$9:M190)+S191,IF(AND(A191="小計",COUNTIF($A$9:A190,"小計")&gt;=1),SUM(OFFSET($M$8,LARGE($V$9:V190,1)+1,0,LARGE($V$9:V191,1)-LARGE($V$9:V190,1)-1,1))+S191,IF($A191="８％対象計",SUMIFS(M$9:M190,$N$9:$N190,"")+$S191-SUMIFS(M$9:M190,$A$9:$A190,"非課税・不課税取引計")-SUMIFS(M$9:M190,$A$9:$A190,"小計")-SUMIFS(M$9:M190,$A$9:$A190,"８％消費税計")-SUMIFS(M$9:M190,$A$9:$A190,"８％対象計")-SUMIFS($M$9:M190,$A$9:A190,"８％(軽減)消費税計")-SUMIFS($M$9:M190,$A$9:A190,"８％(軽減)対象計"),IF(A191="８％(軽減)消費税計",ROUND(SUMIFS($M$9:M190,$A$9:A190,"８％(軽減)対象計")/COUNTIF($A$9:A190,"８％(軽減)対象計")*0.08,0)+S191,IF($A191="８％消費税計",ROUND(SUMIFS(M$9:M190,$A$9:$A190,"８％対象計")/COUNTIF($A$9:$A190,"８％対象計")*0.08,0)+$S191,IF(A191="値引き",E191-G191-J191+S191,IF($C191="","",IF($D191="","",E191-G191-J191+$S191)))))))))),"")</f>
        <v/>
      </c>
      <c r="N191" s="241"/>
      <c r="O191" s="242"/>
      <c r="P191" s="308"/>
      <c r="Q191" s="249"/>
      <c r="R191" s="249"/>
      <c r="S191" s="250"/>
      <c r="T191" s="264"/>
      <c r="U191" s="265"/>
      <c r="V191" s="214" t="str">
        <f t="shared" si="11"/>
        <v/>
      </c>
    </row>
    <row r="192" spans="1:22" ht="19.899999999999999" customHeight="1">
      <c r="A192" s="230"/>
      <c r="B192" s="231"/>
      <c r="C192" s="232"/>
      <c r="D192" s="233"/>
      <c r="E192" s="234" t="str">
        <f ca="1">IFERROR(IF(A192="非課税・不課税取引計",SUMIFS($E$9:E191,$N$9:N191,"非・不")+P192,IF(A192="８％(軽減)対象計",SUMIFS($E$9:E191,$N$9:N191,"※")+P192,IF(AND(A192="小計",COUNTIF($A$9:A191,"小計")&lt;1),SUM($E$9:E191)+P192,IF(AND(A192="小計",COUNTIF($A$9:A191,"小計")&gt;=1),SUM(OFFSET($E$8,LARGE($V$9:V191,1)+1,0,LARGE($V$9:V192,1)-LARGE($V$9:V191,1)-1,1))+P192,IF(A192="８％対象計",SUMIFS($E$9:E191,$N$9:N191,"")+P192-SUMIFS($E$9:E191,$A$9:A191,"非課税・不課税取引計")-SUMIFS($E$9:E191,$A$9:A191,"小計")-SUMIFS($E$9:E191,$A$9:A191,"８％消費税計")-SUMIFS($E$9:E191,$A$9:A191,"８％対象計")-SUMIFS($E$9:E191,$A$9:A191,"８％(軽減)消費税計")-SUMIFS($E$9:E191,$A$9:A191,"８％(軽減)対象計"),IF(A192="８％(軽減)消費税計",ROUND(SUMIFS($E$9:E191,$A$9:A191,"８％(軽減)対象計")/COUNTIF($A$9:A191,"８％(軽減)対象計")*0.08,0)+P192,IF(A192="８％消費税計",ROUND(SUMIFS($E$9:E191,$A$9:A191,"８％対象計")/COUNTIF($A$9:A191,"８％対象計")*0.08,0)+P192,IF(AND(A192="値引き",C192="",D192=""),0+P192,IF(C192="","",IF(D192="","",ROUND(C192*D192,0)+P192)))))))))),"")</f>
        <v/>
      </c>
      <c r="F192" s="235"/>
      <c r="G192" s="236" t="str">
        <f ca="1">IFERROR(IF($A192="非課税・不課税取引計",SUMIFS(G$9:G191,$N$9:$N191,"非・不")+$Q192,IF(A192="８％(軽減)対象計",SUMIFS($G$9:G191,$N$9:N191,"※")+Q192,IF(AND(A192="小計",COUNTIF($A$9:A191,"小計")&lt;1),SUM($G$9:G191)+Q192,IF(AND(A192="小計",COUNTIF($A$9:A191,"小計")&gt;=1),SUM(OFFSET($G$8,LARGE($V$9:V191,1)+1,0,LARGE($V$9:V192,1)-LARGE($V$9:V191,1)-1,1))+Q192,IF($A192="８％対象計",SUMIFS(G$9:G191,$N$9:$N191,"")+$Q192-SUMIFS(G$9:G191,$A$9:$A191,"非課税・不課税取引計")-SUMIFS(G$9:G191,$A$9:$A191,"小計")-SUMIFS(G$9:G191,$A$9:$A191,"８％消費税計")-SUMIFS(G$9:G191,$A$9:$A191,"８％対象計")-SUMIFS($G$9:G191,$A$9:A191,"８％(軽減)消費税計")-SUMIFS($G$9:G191,$A$9:A191,"８％(軽減)対象計"),IF(A192="８％(軽減)消費税計",ROUND(SUMIFS($G$9:G191,$A$9:A191,"８％(軽減)対象計")/COUNTIF($A$9:A191,"８％(軽減)対象計")*0.08,0)+Q192,IF($A192="８％消費税計",ROUND(SUMIFS(G$9:G191,$A$9:$A191,"８％対象計")/COUNTIF($A$9:$A191,"８％対象計")*0.08,0)+$Q192,IF(A192="値引き",T192,IF($C192="","",IF($D192="","",ROUND(F192*$D192,0)+$Q192)))))))))),"")</f>
        <v/>
      </c>
      <c r="H192" s="237" t="str">
        <f t="shared" si="8"/>
        <v/>
      </c>
      <c r="I192" s="235"/>
      <c r="J192" s="238" t="str">
        <f ca="1">IFERROR(IF($A192="非課税・不課税取引計",SUMIFS(J$9:J191,$N$9:$N191,"非・不")+$R192,IF(A192="８％(軽減)対象計",SUMIFS($J$9:J191,$N$9:N191,"※")+R192,IF(AND(A192="小計",COUNTIF($A$9:A191,"小計")&lt;1),SUM($J$9:J191)+R192,IF(AND(A192="小計",COUNTIF($A$9:A191,"小計")&gt;=1),SUM(OFFSET($J$8,LARGE($V$9:V191,1)+1,0,LARGE($V$9:V192,1)-LARGE($V$9:V191,1)-1,1))+R192,IF($A192="８％対象計",SUMIFS(J$9:J191,$N$9:$N191,"")+$R192-SUMIFS(J$9:J191,$A$9:$A191,"非課税・不課税取引計")-SUMIFS(J$9:J191,$A$9:$A191,"小計")-SUMIFS(J$9:J191,$A$9:$A191,"８％消費税計")-SUMIFS(J$9:J191,$A$9:$A191,"８％対象計")-SUMIFS($J$9:J191,$A$9:A191,"８％(軽減)消費税計")-SUMIFS($J$9:J191,$A$9:A191,"８％(軽減)対象計"),IF(A192="８％(軽減)消費税計",ROUND(SUMIFS($J$9:J191,$A$9:A191,"８％(軽減)対象計")/COUNTIF($A$9:A191,"８％(軽減)対象計")*0.08,0)+R192,IF($A192="８％消費税計",ROUND(SUMIFS(J$9:J191,$A$9:$A191,"８％対象計")/COUNTIF($A$9:$A191,"８％対象計")*0.08,0)+$R192,IF(A192="値引き",U192,IF($C192="","",IF($D192="","",ROUND(I192*$D192,0)+$R192)))))))))),"")</f>
        <v/>
      </c>
      <c r="K192" s="239" t="str">
        <f t="shared" si="9"/>
        <v/>
      </c>
      <c r="L192" s="240" t="str">
        <f t="shared" si="10"/>
        <v/>
      </c>
      <c r="M192" s="234" t="str">
        <f ca="1">IFERROR(IF($A192="非課税・不課税取引計",SUMIFS(M$9:M191,$N$9:$N191,"非・不")+$S192,IF(A192="８％(軽減)対象計",SUMIFS($M$9:M191,$N$9:N191,"※")+S192,IF(AND(A192="小計",COUNTIF($A$9:A191,"小計")&lt;1),SUM($M$9:M191)+S192,IF(AND(A192="小計",COUNTIF($A$9:A191,"小計")&gt;=1),SUM(OFFSET($M$8,LARGE($V$9:V191,1)+1,0,LARGE($V$9:V192,1)-LARGE($V$9:V191,1)-1,1))+S192,IF($A192="８％対象計",SUMIFS(M$9:M191,$N$9:$N191,"")+$S192-SUMIFS(M$9:M191,$A$9:$A191,"非課税・不課税取引計")-SUMIFS(M$9:M191,$A$9:$A191,"小計")-SUMIFS(M$9:M191,$A$9:$A191,"８％消費税計")-SUMIFS(M$9:M191,$A$9:$A191,"８％対象計")-SUMIFS($M$9:M191,$A$9:A191,"８％(軽減)消費税計")-SUMIFS($M$9:M191,$A$9:A191,"８％(軽減)対象計"),IF(A192="８％(軽減)消費税計",ROUND(SUMIFS($M$9:M191,$A$9:A191,"８％(軽減)対象計")/COUNTIF($A$9:A191,"８％(軽減)対象計")*0.08,0)+S192,IF($A192="８％消費税計",ROUND(SUMIFS(M$9:M191,$A$9:$A191,"８％対象計")/COUNTIF($A$9:$A191,"８％対象計")*0.08,0)+$S192,IF(A192="値引き",E192-G192-J192+S192,IF($C192="","",IF($D192="","",E192-G192-J192+$S192)))))))))),"")</f>
        <v/>
      </c>
      <c r="N192" s="241"/>
      <c r="O192" s="242"/>
      <c r="P192" s="308"/>
      <c r="Q192" s="249"/>
      <c r="R192" s="249"/>
      <c r="S192" s="250"/>
      <c r="T192" s="264"/>
      <c r="U192" s="265"/>
      <c r="V192" s="214" t="str">
        <f t="shared" si="11"/>
        <v/>
      </c>
    </row>
    <row r="193" spans="1:22" ht="19.899999999999999" customHeight="1">
      <c r="A193" s="230"/>
      <c r="B193" s="231"/>
      <c r="C193" s="232"/>
      <c r="D193" s="233"/>
      <c r="E193" s="234" t="str">
        <f ca="1">IFERROR(IF(A193="非課税・不課税取引計",SUMIFS($E$9:E192,$N$9:N192,"非・不")+P193,IF(A193="８％(軽減)対象計",SUMIFS($E$9:E192,$N$9:N192,"※")+P193,IF(AND(A193="小計",COUNTIF($A$9:A192,"小計")&lt;1),SUM($E$9:E192)+P193,IF(AND(A193="小計",COUNTIF($A$9:A192,"小計")&gt;=1),SUM(OFFSET($E$8,LARGE($V$9:V192,1)+1,0,LARGE($V$9:V193,1)-LARGE($V$9:V192,1)-1,1))+P193,IF(A193="８％対象計",SUMIFS($E$9:E192,$N$9:N192,"")+P193-SUMIFS($E$9:E192,$A$9:A192,"非課税・不課税取引計")-SUMIFS($E$9:E192,$A$9:A192,"小計")-SUMIFS($E$9:E192,$A$9:A192,"８％消費税計")-SUMIFS($E$9:E192,$A$9:A192,"８％対象計")-SUMIFS($E$9:E192,$A$9:A192,"８％(軽減)消費税計")-SUMIFS($E$9:E192,$A$9:A192,"８％(軽減)対象計"),IF(A193="８％(軽減)消費税計",ROUND(SUMIFS($E$9:E192,$A$9:A192,"８％(軽減)対象計")/COUNTIF($A$9:A192,"８％(軽減)対象計")*0.08,0)+P193,IF(A193="８％消費税計",ROUND(SUMIFS($E$9:E192,$A$9:A192,"８％対象計")/COUNTIF($A$9:A192,"８％対象計")*0.08,0)+P193,IF(AND(A193="値引き",C193="",D193=""),0+P193,IF(C193="","",IF(D193="","",ROUND(C193*D193,0)+P193)))))))))),"")</f>
        <v/>
      </c>
      <c r="F193" s="235"/>
      <c r="G193" s="236" t="str">
        <f ca="1">IFERROR(IF($A193="非課税・不課税取引計",SUMIFS(G$9:G192,$N$9:$N192,"非・不")+$Q193,IF(A193="８％(軽減)対象計",SUMIFS($G$9:G192,$N$9:N192,"※")+Q193,IF(AND(A193="小計",COUNTIF($A$9:A192,"小計")&lt;1),SUM($G$9:G192)+Q193,IF(AND(A193="小計",COUNTIF($A$9:A192,"小計")&gt;=1),SUM(OFFSET($G$8,LARGE($V$9:V192,1)+1,0,LARGE($V$9:V193,1)-LARGE($V$9:V192,1)-1,1))+Q193,IF($A193="８％対象計",SUMIFS(G$9:G192,$N$9:$N192,"")+$Q193-SUMIFS(G$9:G192,$A$9:$A192,"非課税・不課税取引計")-SUMIFS(G$9:G192,$A$9:$A192,"小計")-SUMIFS(G$9:G192,$A$9:$A192,"８％消費税計")-SUMIFS(G$9:G192,$A$9:$A192,"８％対象計")-SUMIFS($G$9:G192,$A$9:A192,"８％(軽減)消費税計")-SUMIFS($G$9:G192,$A$9:A192,"８％(軽減)対象計"),IF(A193="８％(軽減)消費税計",ROUND(SUMIFS($G$9:G192,$A$9:A192,"８％(軽減)対象計")/COUNTIF($A$9:A192,"８％(軽減)対象計")*0.08,0)+Q193,IF($A193="８％消費税計",ROUND(SUMIFS(G$9:G192,$A$9:$A192,"８％対象計")/COUNTIF($A$9:$A192,"８％対象計")*0.08,0)+$Q193,IF(A193="値引き",T193,IF($C193="","",IF($D193="","",ROUND(F193*$D193,0)+$Q193)))))))))),"")</f>
        <v/>
      </c>
      <c r="H193" s="237" t="str">
        <f t="shared" si="8"/>
        <v/>
      </c>
      <c r="I193" s="235"/>
      <c r="J193" s="238" t="str">
        <f ca="1">IFERROR(IF($A193="非課税・不課税取引計",SUMIFS(J$9:J192,$N$9:$N192,"非・不")+$R193,IF(A193="８％(軽減)対象計",SUMIFS($J$9:J192,$N$9:N192,"※")+R193,IF(AND(A193="小計",COUNTIF($A$9:A192,"小計")&lt;1),SUM($J$9:J192)+R193,IF(AND(A193="小計",COUNTIF($A$9:A192,"小計")&gt;=1),SUM(OFFSET($J$8,LARGE($V$9:V192,1)+1,0,LARGE($V$9:V193,1)-LARGE($V$9:V192,1)-1,1))+R193,IF($A193="８％対象計",SUMIFS(J$9:J192,$N$9:$N192,"")+$R193-SUMIFS(J$9:J192,$A$9:$A192,"非課税・不課税取引計")-SUMIFS(J$9:J192,$A$9:$A192,"小計")-SUMIFS(J$9:J192,$A$9:$A192,"８％消費税計")-SUMIFS(J$9:J192,$A$9:$A192,"８％対象計")-SUMIFS($J$9:J192,$A$9:A192,"８％(軽減)消費税計")-SUMIFS($J$9:J192,$A$9:A192,"８％(軽減)対象計"),IF(A193="８％(軽減)消費税計",ROUND(SUMIFS($J$9:J192,$A$9:A192,"８％(軽減)対象計")/COUNTIF($A$9:A192,"８％(軽減)対象計")*0.08,0)+R193,IF($A193="８％消費税計",ROUND(SUMIFS(J$9:J192,$A$9:$A192,"８％対象計")/COUNTIF($A$9:$A192,"８％対象計")*0.08,0)+$R193,IF(A193="値引き",U193,IF($C193="","",IF($D193="","",ROUND(I193*$D193,0)+$R193)))))))))),"")</f>
        <v/>
      </c>
      <c r="K193" s="239" t="str">
        <f t="shared" si="9"/>
        <v/>
      </c>
      <c r="L193" s="240" t="str">
        <f t="shared" si="10"/>
        <v/>
      </c>
      <c r="M193" s="234" t="str">
        <f ca="1">IFERROR(IF($A193="非課税・不課税取引計",SUMIFS(M$9:M192,$N$9:$N192,"非・不")+$S193,IF(A193="８％(軽減)対象計",SUMIFS($M$9:M192,$N$9:N192,"※")+S193,IF(AND(A193="小計",COUNTIF($A$9:A192,"小計")&lt;1),SUM($M$9:M192)+S193,IF(AND(A193="小計",COUNTIF($A$9:A192,"小計")&gt;=1),SUM(OFFSET($M$8,LARGE($V$9:V192,1)+1,0,LARGE($V$9:V193,1)-LARGE($V$9:V192,1)-1,1))+S193,IF($A193="８％対象計",SUMIFS(M$9:M192,$N$9:$N192,"")+$S193-SUMIFS(M$9:M192,$A$9:$A192,"非課税・不課税取引計")-SUMIFS(M$9:M192,$A$9:$A192,"小計")-SUMIFS(M$9:M192,$A$9:$A192,"８％消費税計")-SUMIFS(M$9:M192,$A$9:$A192,"８％対象計")-SUMIFS($M$9:M192,$A$9:A192,"８％(軽減)消費税計")-SUMIFS($M$9:M192,$A$9:A192,"８％(軽減)対象計"),IF(A193="８％(軽減)消費税計",ROUND(SUMIFS($M$9:M192,$A$9:A192,"８％(軽減)対象計")/COUNTIF($A$9:A192,"８％(軽減)対象計")*0.08,0)+S193,IF($A193="８％消費税計",ROUND(SUMIFS(M$9:M192,$A$9:$A192,"８％対象計")/COUNTIF($A$9:$A192,"８％対象計")*0.08,0)+$S193,IF(A193="値引き",E193-G193-J193+S193,IF($C193="","",IF($D193="","",E193-G193-J193+$S193)))))))))),"")</f>
        <v/>
      </c>
      <c r="N193" s="241"/>
      <c r="O193" s="242"/>
      <c r="P193" s="308"/>
      <c r="Q193" s="249"/>
      <c r="R193" s="249"/>
      <c r="S193" s="250"/>
      <c r="T193" s="264"/>
      <c r="U193" s="265"/>
      <c r="V193" s="214" t="str">
        <f t="shared" si="11"/>
        <v/>
      </c>
    </row>
    <row r="194" spans="1:22" ht="19.899999999999999" customHeight="1">
      <c r="A194" s="230"/>
      <c r="B194" s="231"/>
      <c r="C194" s="232"/>
      <c r="D194" s="233"/>
      <c r="E194" s="234" t="str">
        <f ca="1">IFERROR(IF(A194="非課税・不課税取引計",SUMIFS($E$9:E193,$N$9:N193,"非・不")+P194,IF(A194="８％(軽減)対象計",SUMIFS($E$9:E193,$N$9:N193,"※")+P194,IF(AND(A194="小計",COUNTIF($A$9:A193,"小計")&lt;1),SUM($E$9:E193)+P194,IF(AND(A194="小計",COUNTIF($A$9:A193,"小計")&gt;=1),SUM(OFFSET($E$8,LARGE($V$9:V193,1)+1,0,LARGE($V$9:V194,1)-LARGE($V$9:V193,1)-1,1))+P194,IF(A194="８％対象計",SUMIFS($E$9:E193,$N$9:N193,"")+P194-SUMIFS($E$9:E193,$A$9:A193,"非課税・不課税取引計")-SUMIFS($E$9:E193,$A$9:A193,"小計")-SUMIFS($E$9:E193,$A$9:A193,"８％消費税計")-SUMIFS($E$9:E193,$A$9:A193,"８％対象計")-SUMIFS($E$9:E193,$A$9:A193,"８％(軽減)消費税計")-SUMIFS($E$9:E193,$A$9:A193,"８％(軽減)対象計"),IF(A194="８％(軽減)消費税計",ROUND(SUMIFS($E$9:E193,$A$9:A193,"８％(軽減)対象計")/COUNTIF($A$9:A193,"８％(軽減)対象計")*0.08,0)+P194,IF(A194="８％消費税計",ROUND(SUMIFS($E$9:E193,$A$9:A193,"８％対象計")/COUNTIF($A$9:A193,"８％対象計")*0.08,0)+P194,IF(AND(A194="値引き",C194="",D194=""),0+P194,IF(C194="","",IF(D194="","",ROUND(C194*D194,0)+P194)))))))))),"")</f>
        <v/>
      </c>
      <c r="F194" s="235"/>
      <c r="G194" s="236" t="str">
        <f ca="1">IFERROR(IF($A194="非課税・不課税取引計",SUMIFS(G$9:G193,$N$9:$N193,"非・不")+$Q194,IF(A194="８％(軽減)対象計",SUMIFS($G$9:G193,$N$9:N193,"※")+Q194,IF(AND(A194="小計",COUNTIF($A$9:A193,"小計")&lt;1),SUM($G$9:G193)+Q194,IF(AND(A194="小計",COUNTIF($A$9:A193,"小計")&gt;=1),SUM(OFFSET($G$8,LARGE($V$9:V193,1)+1,0,LARGE($V$9:V194,1)-LARGE($V$9:V193,1)-1,1))+Q194,IF($A194="８％対象計",SUMIFS(G$9:G193,$N$9:$N193,"")+$Q194-SUMIFS(G$9:G193,$A$9:$A193,"非課税・不課税取引計")-SUMIFS(G$9:G193,$A$9:$A193,"小計")-SUMIFS(G$9:G193,$A$9:$A193,"８％消費税計")-SUMIFS(G$9:G193,$A$9:$A193,"８％対象計")-SUMIFS($G$9:G193,$A$9:A193,"８％(軽減)消費税計")-SUMIFS($G$9:G193,$A$9:A193,"８％(軽減)対象計"),IF(A194="８％(軽減)消費税計",ROUND(SUMIFS($G$9:G193,$A$9:A193,"８％(軽減)対象計")/COUNTIF($A$9:A193,"８％(軽減)対象計")*0.08,0)+Q194,IF($A194="８％消費税計",ROUND(SUMIFS(G$9:G193,$A$9:$A193,"８％対象計")/COUNTIF($A$9:$A193,"８％対象計")*0.08,0)+$Q194,IF(A194="値引き",T194,IF($C194="","",IF($D194="","",ROUND(F194*$D194,0)+$Q194)))))))))),"")</f>
        <v/>
      </c>
      <c r="H194" s="237" t="str">
        <f t="shared" si="8"/>
        <v/>
      </c>
      <c r="I194" s="235"/>
      <c r="J194" s="238" t="str">
        <f ca="1">IFERROR(IF($A194="非課税・不課税取引計",SUMIFS(J$9:J193,$N$9:$N193,"非・不")+$R194,IF(A194="８％(軽減)対象計",SUMIFS($J$9:J193,$N$9:N193,"※")+R194,IF(AND(A194="小計",COUNTIF($A$9:A193,"小計")&lt;1),SUM($J$9:J193)+R194,IF(AND(A194="小計",COUNTIF($A$9:A193,"小計")&gt;=1),SUM(OFFSET($J$8,LARGE($V$9:V193,1)+1,0,LARGE($V$9:V194,1)-LARGE($V$9:V193,1)-1,1))+R194,IF($A194="８％対象計",SUMIFS(J$9:J193,$N$9:$N193,"")+$R194-SUMIFS(J$9:J193,$A$9:$A193,"非課税・不課税取引計")-SUMIFS(J$9:J193,$A$9:$A193,"小計")-SUMIFS(J$9:J193,$A$9:$A193,"８％消費税計")-SUMIFS(J$9:J193,$A$9:$A193,"８％対象計")-SUMIFS($J$9:J193,$A$9:A193,"８％(軽減)消費税計")-SUMIFS($J$9:J193,$A$9:A193,"８％(軽減)対象計"),IF(A194="８％(軽減)消費税計",ROUND(SUMIFS($J$9:J193,$A$9:A193,"８％(軽減)対象計")/COUNTIF($A$9:A193,"８％(軽減)対象計")*0.08,0)+R194,IF($A194="８％消費税計",ROUND(SUMIFS(J$9:J193,$A$9:$A193,"８％対象計")/COUNTIF($A$9:$A193,"８％対象計")*0.08,0)+$R194,IF(A194="値引き",U194,IF($C194="","",IF($D194="","",ROUND(I194*$D194,0)+$R194)))))))))),"")</f>
        <v/>
      </c>
      <c r="K194" s="239" t="str">
        <f t="shared" si="9"/>
        <v/>
      </c>
      <c r="L194" s="240" t="str">
        <f t="shared" si="10"/>
        <v/>
      </c>
      <c r="M194" s="234" t="str">
        <f ca="1">IFERROR(IF($A194="非課税・不課税取引計",SUMIFS(M$9:M193,$N$9:$N193,"非・不")+$S194,IF(A194="８％(軽減)対象計",SUMIFS($M$9:M193,$N$9:N193,"※")+S194,IF(AND(A194="小計",COUNTIF($A$9:A193,"小計")&lt;1),SUM($M$9:M193)+S194,IF(AND(A194="小計",COUNTIF($A$9:A193,"小計")&gt;=1),SUM(OFFSET($M$8,LARGE($V$9:V193,1)+1,0,LARGE($V$9:V194,1)-LARGE($V$9:V193,1)-1,1))+S194,IF($A194="８％対象計",SUMIFS(M$9:M193,$N$9:$N193,"")+$S194-SUMIFS(M$9:M193,$A$9:$A193,"非課税・不課税取引計")-SUMIFS(M$9:M193,$A$9:$A193,"小計")-SUMIFS(M$9:M193,$A$9:$A193,"８％消費税計")-SUMIFS(M$9:M193,$A$9:$A193,"８％対象計")-SUMIFS($M$9:M193,$A$9:A193,"８％(軽減)消費税計")-SUMIFS($M$9:M193,$A$9:A193,"８％(軽減)対象計"),IF(A194="８％(軽減)消費税計",ROUND(SUMIFS($M$9:M193,$A$9:A193,"８％(軽減)対象計")/COUNTIF($A$9:A193,"８％(軽減)対象計")*0.08,0)+S194,IF($A194="８％消費税計",ROUND(SUMIFS(M$9:M193,$A$9:$A193,"８％対象計")/COUNTIF($A$9:$A193,"８％対象計")*0.08,0)+$S194,IF(A194="値引き",E194-G194-J194+S194,IF($C194="","",IF($D194="","",E194-G194-J194+$S194)))))))))),"")</f>
        <v/>
      </c>
      <c r="N194" s="241"/>
      <c r="O194" s="242"/>
      <c r="P194" s="308"/>
      <c r="Q194" s="249"/>
      <c r="R194" s="249"/>
      <c r="S194" s="250"/>
      <c r="T194" s="264"/>
      <c r="U194" s="265"/>
      <c r="V194" s="214" t="str">
        <f t="shared" si="11"/>
        <v/>
      </c>
    </row>
    <row r="195" spans="1:22" ht="19.899999999999999" customHeight="1">
      <c r="A195" s="230"/>
      <c r="B195" s="231"/>
      <c r="C195" s="232"/>
      <c r="D195" s="233"/>
      <c r="E195" s="234" t="str">
        <f ca="1">IFERROR(IF(A195="非課税・不課税取引計",SUMIFS($E$9:E194,$N$9:N194,"非・不")+P195,IF(A195="８％(軽減)対象計",SUMIFS($E$9:E194,$N$9:N194,"※")+P195,IF(AND(A195="小計",COUNTIF($A$9:A194,"小計")&lt;1),SUM($E$9:E194)+P195,IF(AND(A195="小計",COUNTIF($A$9:A194,"小計")&gt;=1),SUM(OFFSET($E$8,LARGE($V$9:V194,1)+1,0,LARGE($V$9:V195,1)-LARGE($V$9:V194,1)-1,1))+P195,IF(A195="８％対象計",SUMIFS($E$9:E194,$N$9:N194,"")+P195-SUMIFS($E$9:E194,$A$9:A194,"非課税・不課税取引計")-SUMIFS($E$9:E194,$A$9:A194,"小計")-SUMIFS($E$9:E194,$A$9:A194,"８％消費税計")-SUMIFS($E$9:E194,$A$9:A194,"８％対象計")-SUMIFS($E$9:E194,$A$9:A194,"８％(軽減)消費税計")-SUMIFS($E$9:E194,$A$9:A194,"８％(軽減)対象計"),IF(A195="８％(軽減)消費税計",ROUND(SUMIFS($E$9:E194,$A$9:A194,"８％(軽減)対象計")/COUNTIF($A$9:A194,"８％(軽減)対象計")*0.08,0)+P195,IF(A195="８％消費税計",ROUND(SUMIFS($E$9:E194,$A$9:A194,"８％対象計")/COUNTIF($A$9:A194,"８％対象計")*0.08,0)+P195,IF(AND(A195="値引き",C195="",D195=""),0+P195,IF(C195="","",IF(D195="","",ROUND(C195*D195,0)+P195)))))))))),"")</f>
        <v/>
      </c>
      <c r="F195" s="235"/>
      <c r="G195" s="236" t="str">
        <f ca="1">IFERROR(IF($A195="非課税・不課税取引計",SUMIFS(G$9:G194,$N$9:$N194,"非・不")+$Q195,IF(A195="８％(軽減)対象計",SUMIFS($G$9:G194,$N$9:N194,"※")+Q195,IF(AND(A195="小計",COUNTIF($A$9:A194,"小計")&lt;1),SUM($G$9:G194)+Q195,IF(AND(A195="小計",COUNTIF($A$9:A194,"小計")&gt;=1),SUM(OFFSET($G$8,LARGE($V$9:V194,1)+1,0,LARGE($V$9:V195,1)-LARGE($V$9:V194,1)-1,1))+Q195,IF($A195="８％対象計",SUMIFS(G$9:G194,$N$9:$N194,"")+$Q195-SUMIFS(G$9:G194,$A$9:$A194,"非課税・不課税取引計")-SUMIFS(G$9:G194,$A$9:$A194,"小計")-SUMIFS(G$9:G194,$A$9:$A194,"８％消費税計")-SUMIFS(G$9:G194,$A$9:$A194,"８％対象計")-SUMIFS($G$9:G194,$A$9:A194,"８％(軽減)消費税計")-SUMIFS($G$9:G194,$A$9:A194,"８％(軽減)対象計"),IF(A195="８％(軽減)消費税計",ROUND(SUMIFS($G$9:G194,$A$9:A194,"８％(軽減)対象計")/COUNTIF($A$9:A194,"８％(軽減)対象計")*0.08,0)+Q195,IF($A195="８％消費税計",ROUND(SUMIFS(G$9:G194,$A$9:$A194,"８％対象計")/COUNTIF($A$9:$A194,"８％対象計")*0.08,0)+$Q195,IF(A195="値引き",T195,IF($C195="","",IF($D195="","",ROUND(F195*$D195,0)+$Q195)))))))))),"")</f>
        <v/>
      </c>
      <c r="H195" s="237" t="str">
        <f t="shared" si="8"/>
        <v/>
      </c>
      <c r="I195" s="235"/>
      <c r="J195" s="238" t="str">
        <f ca="1">IFERROR(IF($A195="非課税・不課税取引計",SUMIFS(J$9:J194,$N$9:$N194,"非・不")+$R195,IF(A195="８％(軽減)対象計",SUMIFS($J$9:J194,$N$9:N194,"※")+R195,IF(AND(A195="小計",COUNTIF($A$9:A194,"小計")&lt;1),SUM($J$9:J194)+R195,IF(AND(A195="小計",COUNTIF($A$9:A194,"小計")&gt;=1),SUM(OFFSET($J$8,LARGE($V$9:V194,1)+1,0,LARGE($V$9:V195,1)-LARGE($V$9:V194,1)-1,1))+R195,IF($A195="８％対象計",SUMIFS(J$9:J194,$N$9:$N194,"")+$R195-SUMIFS(J$9:J194,$A$9:$A194,"非課税・不課税取引計")-SUMIFS(J$9:J194,$A$9:$A194,"小計")-SUMIFS(J$9:J194,$A$9:$A194,"８％消費税計")-SUMIFS(J$9:J194,$A$9:$A194,"８％対象計")-SUMIFS($J$9:J194,$A$9:A194,"８％(軽減)消費税計")-SUMIFS($J$9:J194,$A$9:A194,"８％(軽減)対象計"),IF(A195="８％(軽減)消費税計",ROUND(SUMIFS($J$9:J194,$A$9:A194,"８％(軽減)対象計")/COUNTIF($A$9:A194,"８％(軽減)対象計")*0.08,0)+R195,IF($A195="８％消費税計",ROUND(SUMIFS(J$9:J194,$A$9:$A194,"８％対象計")/COUNTIF($A$9:$A194,"８％対象計")*0.08,0)+$R195,IF(A195="値引き",U195,IF($C195="","",IF($D195="","",ROUND(I195*$D195,0)+$R195)))))))))),"")</f>
        <v/>
      </c>
      <c r="K195" s="239" t="str">
        <f t="shared" si="9"/>
        <v/>
      </c>
      <c r="L195" s="240" t="str">
        <f t="shared" si="10"/>
        <v/>
      </c>
      <c r="M195" s="234" t="str">
        <f ca="1">IFERROR(IF($A195="非課税・不課税取引計",SUMIFS(M$9:M194,$N$9:$N194,"非・不")+$S195,IF(A195="８％(軽減)対象計",SUMIFS($M$9:M194,$N$9:N194,"※")+S195,IF(AND(A195="小計",COUNTIF($A$9:A194,"小計")&lt;1),SUM($M$9:M194)+S195,IF(AND(A195="小計",COUNTIF($A$9:A194,"小計")&gt;=1),SUM(OFFSET($M$8,LARGE($V$9:V194,1)+1,0,LARGE($V$9:V195,1)-LARGE($V$9:V194,1)-1,1))+S195,IF($A195="８％対象計",SUMIFS(M$9:M194,$N$9:$N194,"")+$S195-SUMIFS(M$9:M194,$A$9:$A194,"非課税・不課税取引計")-SUMIFS(M$9:M194,$A$9:$A194,"小計")-SUMIFS(M$9:M194,$A$9:$A194,"８％消費税計")-SUMIFS(M$9:M194,$A$9:$A194,"８％対象計")-SUMIFS($M$9:M194,$A$9:A194,"８％(軽減)消費税計")-SUMIFS($M$9:M194,$A$9:A194,"８％(軽減)対象計"),IF(A195="８％(軽減)消費税計",ROUND(SUMIFS($M$9:M194,$A$9:A194,"８％(軽減)対象計")/COUNTIF($A$9:A194,"８％(軽減)対象計")*0.08,0)+S195,IF($A195="８％消費税計",ROUND(SUMIFS(M$9:M194,$A$9:$A194,"８％対象計")/COUNTIF($A$9:$A194,"８％対象計")*0.08,0)+$S195,IF(A195="値引き",E195-G195-J195+S195,IF($C195="","",IF($D195="","",E195-G195-J195+$S195)))))))))),"")</f>
        <v/>
      </c>
      <c r="N195" s="241"/>
      <c r="O195" s="242"/>
      <c r="P195" s="308"/>
      <c r="Q195" s="249"/>
      <c r="R195" s="249"/>
      <c r="S195" s="250"/>
      <c r="T195" s="264"/>
      <c r="U195" s="265"/>
      <c r="V195" s="214" t="str">
        <f t="shared" si="11"/>
        <v/>
      </c>
    </row>
    <row r="196" spans="1:22" ht="19.899999999999999" customHeight="1">
      <c r="A196" s="230"/>
      <c r="B196" s="231"/>
      <c r="C196" s="232"/>
      <c r="D196" s="233"/>
      <c r="E196" s="234" t="str">
        <f ca="1">IFERROR(IF(A196="非課税・不課税取引計",SUMIFS($E$9:E195,$N$9:N195,"非・不")+P196,IF(A196="８％(軽減)対象計",SUMIFS($E$9:E195,$N$9:N195,"※")+P196,IF(AND(A196="小計",COUNTIF($A$9:A195,"小計")&lt;1),SUM($E$9:E195)+P196,IF(AND(A196="小計",COUNTIF($A$9:A195,"小計")&gt;=1),SUM(OFFSET($E$8,LARGE($V$9:V195,1)+1,0,LARGE($V$9:V196,1)-LARGE($V$9:V195,1)-1,1))+P196,IF(A196="８％対象計",SUMIFS($E$9:E195,$N$9:N195,"")+P196-SUMIFS($E$9:E195,$A$9:A195,"非課税・不課税取引計")-SUMIFS($E$9:E195,$A$9:A195,"小計")-SUMIFS($E$9:E195,$A$9:A195,"８％消費税計")-SUMIFS($E$9:E195,$A$9:A195,"８％対象計")-SUMIFS($E$9:E195,$A$9:A195,"８％(軽減)消費税計")-SUMIFS($E$9:E195,$A$9:A195,"８％(軽減)対象計"),IF(A196="８％(軽減)消費税計",ROUND(SUMIFS($E$9:E195,$A$9:A195,"８％(軽減)対象計")/COUNTIF($A$9:A195,"８％(軽減)対象計")*0.08,0)+P196,IF(A196="８％消費税計",ROUND(SUMIFS($E$9:E195,$A$9:A195,"８％対象計")/COUNTIF($A$9:A195,"８％対象計")*0.08,0)+P196,IF(AND(A196="値引き",C196="",D196=""),0+P196,IF(C196="","",IF(D196="","",ROUND(C196*D196,0)+P196)))))))))),"")</f>
        <v/>
      </c>
      <c r="F196" s="235"/>
      <c r="G196" s="236" t="str">
        <f ca="1">IFERROR(IF($A196="非課税・不課税取引計",SUMIFS(G$9:G195,$N$9:$N195,"非・不")+$Q196,IF(A196="８％(軽減)対象計",SUMIFS($G$9:G195,$N$9:N195,"※")+Q196,IF(AND(A196="小計",COUNTIF($A$9:A195,"小計")&lt;1),SUM($G$9:G195)+Q196,IF(AND(A196="小計",COUNTIF($A$9:A195,"小計")&gt;=1),SUM(OFFSET($G$8,LARGE($V$9:V195,1)+1,0,LARGE($V$9:V196,1)-LARGE($V$9:V195,1)-1,1))+Q196,IF($A196="８％対象計",SUMIFS(G$9:G195,$N$9:$N195,"")+$Q196-SUMIFS(G$9:G195,$A$9:$A195,"非課税・不課税取引計")-SUMIFS(G$9:G195,$A$9:$A195,"小計")-SUMIFS(G$9:G195,$A$9:$A195,"８％消費税計")-SUMIFS(G$9:G195,$A$9:$A195,"８％対象計")-SUMIFS($G$9:G195,$A$9:A195,"８％(軽減)消費税計")-SUMIFS($G$9:G195,$A$9:A195,"８％(軽減)対象計"),IF(A196="８％(軽減)消費税計",ROUND(SUMIFS($G$9:G195,$A$9:A195,"８％(軽減)対象計")/COUNTIF($A$9:A195,"８％(軽減)対象計")*0.08,0)+Q196,IF($A196="８％消費税計",ROUND(SUMIFS(G$9:G195,$A$9:$A195,"８％対象計")/COUNTIF($A$9:$A195,"８％対象計")*0.08,0)+$Q196,IF(A196="値引き",T196,IF($C196="","",IF($D196="","",ROUND(F196*$D196,0)+$Q196)))))))))),"")</f>
        <v/>
      </c>
      <c r="H196" s="237" t="str">
        <f t="shared" si="8"/>
        <v/>
      </c>
      <c r="I196" s="235"/>
      <c r="J196" s="238" t="str">
        <f ca="1">IFERROR(IF($A196="非課税・不課税取引計",SUMIFS(J$9:J195,$N$9:$N195,"非・不")+$R196,IF(A196="８％(軽減)対象計",SUMIFS($J$9:J195,$N$9:N195,"※")+R196,IF(AND(A196="小計",COUNTIF($A$9:A195,"小計")&lt;1),SUM($J$9:J195)+R196,IF(AND(A196="小計",COUNTIF($A$9:A195,"小計")&gt;=1),SUM(OFFSET($J$8,LARGE($V$9:V195,1)+1,0,LARGE($V$9:V196,1)-LARGE($V$9:V195,1)-1,1))+R196,IF($A196="８％対象計",SUMIFS(J$9:J195,$N$9:$N195,"")+$R196-SUMIFS(J$9:J195,$A$9:$A195,"非課税・不課税取引計")-SUMIFS(J$9:J195,$A$9:$A195,"小計")-SUMIFS(J$9:J195,$A$9:$A195,"８％消費税計")-SUMIFS(J$9:J195,$A$9:$A195,"８％対象計")-SUMIFS($J$9:J195,$A$9:A195,"８％(軽減)消費税計")-SUMIFS($J$9:J195,$A$9:A195,"８％(軽減)対象計"),IF(A196="８％(軽減)消費税計",ROUND(SUMIFS($J$9:J195,$A$9:A195,"８％(軽減)対象計")/COUNTIF($A$9:A195,"８％(軽減)対象計")*0.08,0)+R196,IF($A196="８％消費税計",ROUND(SUMIFS(J$9:J195,$A$9:$A195,"８％対象計")/COUNTIF($A$9:$A195,"８％対象計")*0.08,0)+$R196,IF(A196="値引き",U196,IF($C196="","",IF($D196="","",ROUND(I196*$D196,0)+$R196)))))))))),"")</f>
        <v/>
      </c>
      <c r="K196" s="239" t="str">
        <f t="shared" si="9"/>
        <v/>
      </c>
      <c r="L196" s="240" t="str">
        <f t="shared" si="10"/>
        <v/>
      </c>
      <c r="M196" s="234" t="str">
        <f ca="1">IFERROR(IF($A196="非課税・不課税取引計",SUMIFS(M$9:M195,$N$9:$N195,"非・不")+$S196,IF(A196="８％(軽減)対象計",SUMIFS($M$9:M195,$N$9:N195,"※")+S196,IF(AND(A196="小計",COUNTIF($A$9:A195,"小計")&lt;1),SUM($M$9:M195)+S196,IF(AND(A196="小計",COUNTIF($A$9:A195,"小計")&gt;=1),SUM(OFFSET($M$8,LARGE($V$9:V195,1)+1,0,LARGE($V$9:V196,1)-LARGE($V$9:V195,1)-1,1))+S196,IF($A196="８％対象計",SUMIFS(M$9:M195,$N$9:$N195,"")+$S196-SUMIFS(M$9:M195,$A$9:$A195,"非課税・不課税取引計")-SUMIFS(M$9:M195,$A$9:$A195,"小計")-SUMIFS(M$9:M195,$A$9:$A195,"８％消費税計")-SUMIFS(M$9:M195,$A$9:$A195,"８％対象計")-SUMIFS($M$9:M195,$A$9:A195,"８％(軽減)消費税計")-SUMIFS($M$9:M195,$A$9:A195,"８％(軽減)対象計"),IF(A196="８％(軽減)消費税計",ROUND(SUMIFS($M$9:M195,$A$9:A195,"８％(軽減)対象計")/COUNTIF($A$9:A195,"８％(軽減)対象計")*0.08,0)+S196,IF($A196="８％消費税計",ROUND(SUMIFS(M$9:M195,$A$9:$A195,"８％対象計")/COUNTIF($A$9:$A195,"８％対象計")*0.08,0)+$S196,IF(A196="値引き",E196-G196-J196+S196,IF($C196="","",IF($D196="","",E196-G196-J196+$S196)))))))))),"")</f>
        <v/>
      </c>
      <c r="N196" s="241"/>
      <c r="O196" s="242"/>
      <c r="P196" s="308"/>
      <c r="Q196" s="249"/>
      <c r="R196" s="249"/>
      <c r="S196" s="250"/>
      <c r="T196" s="264"/>
      <c r="U196" s="265"/>
      <c r="V196" s="214" t="str">
        <f t="shared" si="11"/>
        <v/>
      </c>
    </row>
    <row r="197" spans="1:22" ht="19.899999999999999" customHeight="1">
      <c r="A197" s="230"/>
      <c r="B197" s="231"/>
      <c r="C197" s="232"/>
      <c r="D197" s="233"/>
      <c r="E197" s="234" t="str">
        <f ca="1">IFERROR(IF(A197="非課税・不課税取引計",SUMIFS($E$9:E196,$N$9:N196,"非・不")+P197,IF(A197="８％(軽減)対象計",SUMIFS($E$9:E196,$N$9:N196,"※")+P197,IF(AND(A197="小計",COUNTIF($A$9:A196,"小計")&lt;1),SUM($E$9:E196)+P197,IF(AND(A197="小計",COUNTIF($A$9:A196,"小計")&gt;=1),SUM(OFFSET($E$8,LARGE($V$9:V196,1)+1,0,LARGE($V$9:V197,1)-LARGE($V$9:V196,1)-1,1))+P197,IF(A197="８％対象計",SUMIFS($E$9:E196,$N$9:N196,"")+P197-SUMIFS($E$9:E196,$A$9:A196,"非課税・不課税取引計")-SUMIFS($E$9:E196,$A$9:A196,"小計")-SUMIFS($E$9:E196,$A$9:A196,"８％消費税計")-SUMIFS($E$9:E196,$A$9:A196,"８％対象計")-SUMIFS($E$9:E196,$A$9:A196,"８％(軽減)消費税計")-SUMIFS($E$9:E196,$A$9:A196,"８％(軽減)対象計"),IF(A197="８％(軽減)消費税計",ROUND(SUMIFS($E$9:E196,$A$9:A196,"８％(軽減)対象計")/COUNTIF($A$9:A196,"８％(軽減)対象計")*0.08,0)+P197,IF(A197="８％消費税計",ROUND(SUMIFS($E$9:E196,$A$9:A196,"８％対象計")/COUNTIF($A$9:A196,"８％対象計")*0.08,0)+P197,IF(AND(A197="値引き",C197="",D197=""),0+P197,IF(C197="","",IF(D197="","",ROUND(C197*D197,0)+P197)))))))))),"")</f>
        <v/>
      </c>
      <c r="F197" s="235"/>
      <c r="G197" s="236" t="str">
        <f ca="1">IFERROR(IF($A197="非課税・不課税取引計",SUMIFS(G$9:G196,$N$9:$N196,"非・不")+$Q197,IF(A197="８％(軽減)対象計",SUMIFS($G$9:G196,$N$9:N196,"※")+Q197,IF(AND(A197="小計",COUNTIF($A$9:A196,"小計")&lt;1),SUM($G$9:G196)+Q197,IF(AND(A197="小計",COUNTIF($A$9:A196,"小計")&gt;=1),SUM(OFFSET($G$8,LARGE($V$9:V196,1)+1,0,LARGE($V$9:V197,1)-LARGE($V$9:V196,1)-1,1))+Q197,IF($A197="８％対象計",SUMIFS(G$9:G196,$N$9:$N196,"")+$Q197-SUMIFS(G$9:G196,$A$9:$A196,"非課税・不課税取引計")-SUMIFS(G$9:G196,$A$9:$A196,"小計")-SUMIFS(G$9:G196,$A$9:$A196,"８％消費税計")-SUMIFS(G$9:G196,$A$9:$A196,"８％対象計")-SUMIFS($G$9:G196,$A$9:A196,"８％(軽減)消費税計")-SUMIFS($G$9:G196,$A$9:A196,"８％(軽減)対象計"),IF(A197="８％(軽減)消費税計",ROUND(SUMIFS($G$9:G196,$A$9:A196,"８％(軽減)対象計")/COUNTIF($A$9:A196,"８％(軽減)対象計")*0.08,0)+Q197,IF($A197="８％消費税計",ROUND(SUMIFS(G$9:G196,$A$9:$A196,"８％対象計")/COUNTIF($A$9:$A196,"８％対象計")*0.08,0)+$Q197,IF(A197="値引き",T197,IF($C197="","",IF($D197="","",ROUND(F197*$D197,0)+$Q197)))))))))),"")</f>
        <v/>
      </c>
      <c r="H197" s="237" t="str">
        <f t="shared" si="8"/>
        <v/>
      </c>
      <c r="I197" s="235"/>
      <c r="J197" s="238" t="str">
        <f ca="1">IFERROR(IF($A197="非課税・不課税取引計",SUMIFS(J$9:J196,$N$9:$N196,"非・不")+$R197,IF(A197="８％(軽減)対象計",SUMIFS($J$9:J196,$N$9:N196,"※")+R197,IF(AND(A197="小計",COUNTIF($A$9:A196,"小計")&lt;1),SUM($J$9:J196)+R197,IF(AND(A197="小計",COUNTIF($A$9:A196,"小計")&gt;=1),SUM(OFFSET($J$8,LARGE($V$9:V196,1)+1,0,LARGE($V$9:V197,1)-LARGE($V$9:V196,1)-1,1))+R197,IF($A197="８％対象計",SUMIFS(J$9:J196,$N$9:$N196,"")+$R197-SUMIFS(J$9:J196,$A$9:$A196,"非課税・不課税取引計")-SUMIFS(J$9:J196,$A$9:$A196,"小計")-SUMIFS(J$9:J196,$A$9:$A196,"８％消費税計")-SUMIFS(J$9:J196,$A$9:$A196,"８％対象計")-SUMIFS($J$9:J196,$A$9:A196,"８％(軽減)消費税計")-SUMIFS($J$9:J196,$A$9:A196,"８％(軽減)対象計"),IF(A197="８％(軽減)消費税計",ROUND(SUMIFS($J$9:J196,$A$9:A196,"８％(軽減)対象計")/COUNTIF($A$9:A196,"８％(軽減)対象計")*0.08,0)+R197,IF($A197="８％消費税計",ROUND(SUMIFS(J$9:J196,$A$9:$A196,"８％対象計")/COUNTIF($A$9:$A196,"８％対象計")*0.08,0)+$R197,IF(A197="値引き",U197,IF($C197="","",IF($D197="","",ROUND(I197*$D197,0)+$R197)))))))))),"")</f>
        <v/>
      </c>
      <c r="K197" s="239" t="str">
        <f t="shared" si="9"/>
        <v/>
      </c>
      <c r="L197" s="240" t="str">
        <f t="shared" si="10"/>
        <v/>
      </c>
      <c r="M197" s="234" t="str">
        <f ca="1">IFERROR(IF($A197="非課税・不課税取引計",SUMIFS(M$9:M196,$N$9:$N196,"非・不")+$S197,IF(A197="８％(軽減)対象計",SUMIFS($M$9:M196,$N$9:N196,"※")+S197,IF(AND(A197="小計",COUNTIF($A$9:A196,"小計")&lt;1),SUM($M$9:M196)+S197,IF(AND(A197="小計",COUNTIF($A$9:A196,"小計")&gt;=1),SUM(OFFSET($M$8,LARGE($V$9:V196,1)+1,0,LARGE($V$9:V197,1)-LARGE($V$9:V196,1)-1,1))+S197,IF($A197="８％対象計",SUMIFS(M$9:M196,$N$9:$N196,"")+$S197-SUMIFS(M$9:M196,$A$9:$A196,"非課税・不課税取引計")-SUMIFS(M$9:M196,$A$9:$A196,"小計")-SUMIFS(M$9:M196,$A$9:$A196,"８％消費税計")-SUMIFS(M$9:M196,$A$9:$A196,"８％対象計")-SUMIFS($M$9:M196,$A$9:A196,"８％(軽減)消費税計")-SUMIFS($M$9:M196,$A$9:A196,"８％(軽減)対象計"),IF(A197="８％(軽減)消費税計",ROUND(SUMIFS($M$9:M196,$A$9:A196,"８％(軽減)対象計")/COUNTIF($A$9:A196,"８％(軽減)対象計")*0.08,0)+S197,IF($A197="８％消費税計",ROUND(SUMIFS(M$9:M196,$A$9:$A196,"８％対象計")/COUNTIF($A$9:$A196,"８％対象計")*0.08,0)+$S197,IF(A197="値引き",E197-G197-J197+S197,IF($C197="","",IF($D197="","",E197-G197-J197+$S197)))))))))),"")</f>
        <v/>
      </c>
      <c r="N197" s="241"/>
      <c r="O197" s="242"/>
      <c r="P197" s="308"/>
      <c r="Q197" s="249"/>
      <c r="R197" s="249"/>
      <c r="S197" s="250"/>
      <c r="T197" s="264"/>
      <c r="U197" s="265"/>
      <c r="V197" s="214" t="str">
        <f t="shared" si="11"/>
        <v/>
      </c>
    </row>
    <row r="198" spans="1:22" ht="19.899999999999999" customHeight="1">
      <c r="A198" s="230"/>
      <c r="B198" s="231"/>
      <c r="C198" s="232"/>
      <c r="D198" s="233"/>
      <c r="E198" s="234" t="str">
        <f ca="1">IFERROR(IF(A198="非課税・不課税取引計",SUMIFS($E$9:E197,$N$9:N197,"非・不")+P198,IF(A198="８％(軽減)対象計",SUMIFS($E$9:E197,$N$9:N197,"※")+P198,IF(AND(A198="小計",COUNTIF($A$9:A197,"小計")&lt;1),SUM($E$9:E197)+P198,IF(AND(A198="小計",COUNTIF($A$9:A197,"小計")&gt;=1),SUM(OFFSET($E$8,LARGE($V$9:V197,1)+1,0,LARGE($V$9:V198,1)-LARGE($V$9:V197,1)-1,1))+P198,IF(A198="８％対象計",SUMIFS($E$9:E197,$N$9:N197,"")+P198-SUMIFS($E$9:E197,$A$9:A197,"非課税・不課税取引計")-SUMIFS($E$9:E197,$A$9:A197,"小計")-SUMIFS($E$9:E197,$A$9:A197,"８％消費税計")-SUMIFS($E$9:E197,$A$9:A197,"８％対象計")-SUMIFS($E$9:E197,$A$9:A197,"８％(軽減)消費税計")-SUMIFS($E$9:E197,$A$9:A197,"８％(軽減)対象計"),IF(A198="８％(軽減)消費税計",ROUND(SUMIFS($E$9:E197,$A$9:A197,"８％(軽減)対象計")/COUNTIF($A$9:A197,"８％(軽減)対象計")*0.08,0)+P198,IF(A198="８％消費税計",ROUND(SUMIFS($E$9:E197,$A$9:A197,"８％対象計")/COUNTIF($A$9:A197,"８％対象計")*0.08,0)+P198,IF(AND(A198="値引き",C198="",D198=""),0+P198,IF(C198="","",IF(D198="","",ROUND(C198*D198,0)+P198)))))))))),"")</f>
        <v/>
      </c>
      <c r="F198" s="235"/>
      <c r="G198" s="236" t="str">
        <f ca="1">IFERROR(IF($A198="非課税・不課税取引計",SUMIFS(G$9:G197,$N$9:$N197,"非・不")+$Q198,IF(A198="８％(軽減)対象計",SUMIFS($G$9:G197,$N$9:N197,"※")+Q198,IF(AND(A198="小計",COUNTIF($A$9:A197,"小計")&lt;1),SUM($G$9:G197)+Q198,IF(AND(A198="小計",COUNTIF($A$9:A197,"小計")&gt;=1),SUM(OFFSET($G$8,LARGE($V$9:V197,1)+1,0,LARGE($V$9:V198,1)-LARGE($V$9:V197,1)-1,1))+Q198,IF($A198="８％対象計",SUMIFS(G$9:G197,$N$9:$N197,"")+$Q198-SUMIFS(G$9:G197,$A$9:$A197,"非課税・不課税取引計")-SUMIFS(G$9:G197,$A$9:$A197,"小計")-SUMIFS(G$9:G197,$A$9:$A197,"８％消費税計")-SUMIFS(G$9:G197,$A$9:$A197,"８％対象計")-SUMIFS($G$9:G197,$A$9:A197,"８％(軽減)消費税計")-SUMIFS($G$9:G197,$A$9:A197,"８％(軽減)対象計"),IF(A198="８％(軽減)消費税計",ROUND(SUMIFS($G$9:G197,$A$9:A197,"８％(軽減)対象計")/COUNTIF($A$9:A197,"８％(軽減)対象計")*0.08,0)+Q198,IF($A198="８％消費税計",ROUND(SUMIFS(G$9:G197,$A$9:$A197,"８％対象計")/COUNTIF($A$9:$A197,"８％対象計")*0.08,0)+$Q198,IF(A198="値引き",T198,IF($C198="","",IF($D198="","",ROUND(F198*$D198,0)+$Q198)))))))))),"")</f>
        <v/>
      </c>
      <c r="H198" s="237" t="str">
        <f t="shared" si="8"/>
        <v/>
      </c>
      <c r="I198" s="235"/>
      <c r="J198" s="238" t="str">
        <f ca="1">IFERROR(IF($A198="非課税・不課税取引計",SUMIFS(J$9:J197,$N$9:$N197,"非・不")+$R198,IF(A198="８％(軽減)対象計",SUMIFS($J$9:J197,$N$9:N197,"※")+R198,IF(AND(A198="小計",COUNTIF($A$9:A197,"小計")&lt;1),SUM($J$9:J197)+R198,IF(AND(A198="小計",COUNTIF($A$9:A197,"小計")&gt;=1),SUM(OFFSET($J$8,LARGE($V$9:V197,1)+1,0,LARGE($V$9:V198,1)-LARGE($V$9:V197,1)-1,1))+R198,IF($A198="８％対象計",SUMIFS(J$9:J197,$N$9:$N197,"")+$R198-SUMIFS(J$9:J197,$A$9:$A197,"非課税・不課税取引計")-SUMIFS(J$9:J197,$A$9:$A197,"小計")-SUMIFS(J$9:J197,$A$9:$A197,"８％消費税計")-SUMIFS(J$9:J197,$A$9:$A197,"８％対象計")-SUMIFS($J$9:J197,$A$9:A197,"８％(軽減)消費税計")-SUMIFS($J$9:J197,$A$9:A197,"８％(軽減)対象計"),IF(A198="８％(軽減)消費税計",ROUND(SUMIFS($J$9:J197,$A$9:A197,"８％(軽減)対象計")/COUNTIF($A$9:A197,"８％(軽減)対象計")*0.08,0)+R198,IF($A198="８％消費税計",ROUND(SUMIFS(J$9:J197,$A$9:$A197,"８％対象計")/COUNTIF($A$9:$A197,"８％対象計")*0.08,0)+$R198,IF(A198="値引き",U198,IF($C198="","",IF($D198="","",ROUND(I198*$D198,0)+$R198)))))))))),"")</f>
        <v/>
      </c>
      <c r="K198" s="239" t="str">
        <f t="shared" si="9"/>
        <v/>
      </c>
      <c r="L198" s="240" t="str">
        <f t="shared" si="10"/>
        <v/>
      </c>
      <c r="M198" s="234" t="str">
        <f ca="1">IFERROR(IF($A198="非課税・不課税取引計",SUMIFS(M$9:M197,$N$9:$N197,"非・不")+$S198,IF(A198="８％(軽減)対象計",SUMIFS($M$9:M197,$N$9:N197,"※")+S198,IF(AND(A198="小計",COUNTIF($A$9:A197,"小計")&lt;1),SUM($M$9:M197)+S198,IF(AND(A198="小計",COUNTIF($A$9:A197,"小計")&gt;=1),SUM(OFFSET($M$8,LARGE($V$9:V197,1)+1,0,LARGE($V$9:V198,1)-LARGE($V$9:V197,1)-1,1))+S198,IF($A198="８％対象計",SUMIFS(M$9:M197,$N$9:$N197,"")+$S198-SUMIFS(M$9:M197,$A$9:$A197,"非課税・不課税取引計")-SUMIFS(M$9:M197,$A$9:$A197,"小計")-SUMIFS(M$9:M197,$A$9:$A197,"８％消費税計")-SUMIFS(M$9:M197,$A$9:$A197,"８％対象計")-SUMIFS($M$9:M197,$A$9:A197,"８％(軽減)消費税計")-SUMIFS($M$9:M197,$A$9:A197,"８％(軽減)対象計"),IF(A198="８％(軽減)消費税計",ROUND(SUMIFS($M$9:M197,$A$9:A197,"８％(軽減)対象計")/COUNTIF($A$9:A197,"８％(軽減)対象計")*0.08,0)+S198,IF($A198="８％消費税計",ROUND(SUMIFS(M$9:M197,$A$9:$A197,"８％対象計")/COUNTIF($A$9:$A197,"８％対象計")*0.08,0)+$S198,IF(A198="値引き",E198-G198-J198+S198,IF($C198="","",IF($D198="","",E198-G198-J198+$S198)))))))))),"")</f>
        <v/>
      </c>
      <c r="N198" s="241"/>
      <c r="O198" s="242"/>
      <c r="P198" s="308"/>
      <c r="Q198" s="249"/>
      <c r="R198" s="249"/>
      <c r="S198" s="250"/>
      <c r="T198" s="264"/>
      <c r="U198" s="265"/>
      <c r="V198" s="214" t="str">
        <f t="shared" si="11"/>
        <v/>
      </c>
    </row>
    <row r="199" spans="1:22" ht="19.899999999999999" customHeight="1">
      <c r="A199" s="230"/>
      <c r="B199" s="231"/>
      <c r="C199" s="232"/>
      <c r="D199" s="233"/>
      <c r="E199" s="234" t="str">
        <f ca="1">IFERROR(IF(A199="非課税・不課税取引計",SUMIFS($E$9:E198,$N$9:N198,"非・不")+P199,IF(A199="８％(軽減)対象計",SUMIFS($E$9:E198,$N$9:N198,"※")+P199,IF(AND(A199="小計",COUNTIF($A$9:A198,"小計")&lt;1),SUM($E$9:E198)+P199,IF(AND(A199="小計",COUNTIF($A$9:A198,"小計")&gt;=1),SUM(OFFSET($E$8,LARGE($V$9:V198,1)+1,0,LARGE($V$9:V199,1)-LARGE($V$9:V198,1)-1,1))+P199,IF(A199="８％対象計",SUMIFS($E$9:E198,$N$9:N198,"")+P199-SUMIFS($E$9:E198,$A$9:A198,"非課税・不課税取引計")-SUMIFS($E$9:E198,$A$9:A198,"小計")-SUMIFS($E$9:E198,$A$9:A198,"８％消費税計")-SUMIFS($E$9:E198,$A$9:A198,"８％対象計")-SUMIFS($E$9:E198,$A$9:A198,"８％(軽減)消費税計")-SUMIFS($E$9:E198,$A$9:A198,"８％(軽減)対象計"),IF(A199="８％(軽減)消費税計",ROUND(SUMIFS($E$9:E198,$A$9:A198,"８％(軽減)対象計")/COUNTIF($A$9:A198,"８％(軽減)対象計")*0.08,0)+P199,IF(A199="８％消費税計",ROUND(SUMIFS($E$9:E198,$A$9:A198,"８％対象計")/COUNTIF($A$9:A198,"８％対象計")*0.08,0)+P199,IF(AND(A199="値引き",C199="",D199=""),0+P199,IF(C199="","",IF(D199="","",ROUND(C199*D199,0)+P199)))))))))),"")</f>
        <v/>
      </c>
      <c r="F199" s="235"/>
      <c r="G199" s="236" t="str">
        <f ca="1">IFERROR(IF($A199="非課税・不課税取引計",SUMIFS(G$9:G198,$N$9:$N198,"非・不")+$Q199,IF(A199="８％(軽減)対象計",SUMIFS($G$9:G198,$N$9:N198,"※")+Q199,IF(AND(A199="小計",COUNTIF($A$9:A198,"小計")&lt;1),SUM($G$9:G198)+Q199,IF(AND(A199="小計",COUNTIF($A$9:A198,"小計")&gt;=1),SUM(OFFSET($G$8,LARGE($V$9:V198,1)+1,0,LARGE($V$9:V199,1)-LARGE($V$9:V198,1)-1,1))+Q199,IF($A199="８％対象計",SUMIFS(G$9:G198,$N$9:$N198,"")+$Q199-SUMIFS(G$9:G198,$A$9:$A198,"非課税・不課税取引計")-SUMIFS(G$9:G198,$A$9:$A198,"小計")-SUMIFS(G$9:G198,$A$9:$A198,"８％消費税計")-SUMIFS(G$9:G198,$A$9:$A198,"８％対象計")-SUMIFS($G$9:G198,$A$9:A198,"８％(軽減)消費税計")-SUMIFS($G$9:G198,$A$9:A198,"８％(軽減)対象計"),IF(A199="８％(軽減)消費税計",ROUND(SUMIFS($G$9:G198,$A$9:A198,"８％(軽減)対象計")/COUNTIF($A$9:A198,"８％(軽減)対象計")*0.08,0)+Q199,IF($A199="８％消費税計",ROUND(SUMIFS(G$9:G198,$A$9:$A198,"８％対象計")/COUNTIF($A$9:$A198,"８％対象計")*0.08,0)+$Q199,IF(A199="値引き",T199,IF($C199="","",IF($D199="","",ROUND(F199*$D199,0)+$Q199)))))))))),"")</f>
        <v/>
      </c>
      <c r="H199" s="237" t="str">
        <f t="shared" si="8"/>
        <v/>
      </c>
      <c r="I199" s="235"/>
      <c r="J199" s="238" t="str">
        <f ca="1">IFERROR(IF($A199="非課税・不課税取引計",SUMIFS(J$9:J198,$N$9:$N198,"非・不")+$R199,IF(A199="８％(軽減)対象計",SUMIFS($J$9:J198,$N$9:N198,"※")+R199,IF(AND(A199="小計",COUNTIF($A$9:A198,"小計")&lt;1),SUM($J$9:J198)+R199,IF(AND(A199="小計",COUNTIF($A$9:A198,"小計")&gt;=1),SUM(OFFSET($J$8,LARGE($V$9:V198,1)+1,0,LARGE($V$9:V199,1)-LARGE($V$9:V198,1)-1,1))+R199,IF($A199="８％対象計",SUMIFS(J$9:J198,$N$9:$N198,"")+$R199-SUMIFS(J$9:J198,$A$9:$A198,"非課税・不課税取引計")-SUMIFS(J$9:J198,$A$9:$A198,"小計")-SUMIFS(J$9:J198,$A$9:$A198,"８％消費税計")-SUMIFS(J$9:J198,$A$9:$A198,"８％対象計")-SUMIFS($J$9:J198,$A$9:A198,"８％(軽減)消費税計")-SUMIFS($J$9:J198,$A$9:A198,"８％(軽減)対象計"),IF(A199="８％(軽減)消費税計",ROUND(SUMIFS($J$9:J198,$A$9:A198,"８％(軽減)対象計")/COUNTIF($A$9:A198,"８％(軽減)対象計")*0.08,0)+R199,IF($A199="８％消費税計",ROUND(SUMIFS(J$9:J198,$A$9:$A198,"８％対象計")/COUNTIF($A$9:$A198,"８％対象計")*0.08,0)+$R199,IF(A199="値引き",U199,IF($C199="","",IF($D199="","",ROUND(I199*$D199,0)+$R199)))))))))),"")</f>
        <v/>
      </c>
      <c r="K199" s="239" t="str">
        <f t="shared" si="9"/>
        <v/>
      </c>
      <c r="L199" s="240" t="str">
        <f t="shared" si="10"/>
        <v/>
      </c>
      <c r="M199" s="234" t="str">
        <f ca="1">IFERROR(IF($A199="非課税・不課税取引計",SUMIFS(M$9:M198,$N$9:$N198,"非・不")+$S199,IF(A199="８％(軽減)対象計",SUMIFS($M$9:M198,$N$9:N198,"※")+S199,IF(AND(A199="小計",COUNTIF($A$9:A198,"小計")&lt;1),SUM($M$9:M198)+S199,IF(AND(A199="小計",COUNTIF($A$9:A198,"小計")&gt;=1),SUM(OFFSET($M$8,LARGE($V$9:V198,1)+1,0,LARGE($V$9:V199,1)-LARGE($V$9:V198,1)-1,1))+S199,IF($A199="８％対象計",SUMIFS(M$9:M198,$N$9:$N198,"")+$S199-SUMIFS(M$9:M198,$A$9:$A198,"非課税・不課税取引計")-SUMIFS(M$9:M198,$A$9:$A198,"小計")-SUMIFS(M$9:M198,$A$9:$A198,"８％消費税計")-SUMIFS(M$9:M198,$A$9:$A198,"８％対象計")-SUMIFS($M$9:M198,$A$9:A198,"８％(軽減)消費税計")-SUMIFS($M$9:M198,$A$9:A198,"８％(軽減)対象計"),IF(A199="８％(軽減)消費税計",ROUND(SUMIFS($M$9:M198,$A$9:A198,"８％(軽減)対象計")/COUNTIF($A$9:A198,"８％(軽減)対象計")*0.08,0)+S199,IF($A199="８％消費税計",ROUND(SUMIFS(M$9:M198,$A$9:$A198,"８％対象計")/COUNTIF($A$9:$A198,"８％対象計")*0.08,0)+$S199,IF(A199="値引き",E199-G199-J199+S199,IF($C199="","",IF($D199="","",E199-G199-J199+$S199)))))))))),"")</f>
        <v/>
      </c>
      <c r="N199" s="241"/>
      <c r="O199" s="242"/>
      <c r="P199" s="308"/>
      <c r="Q199" s="249"/>
      <c r="R199" s="249"/>
      <c r="S199" s="250"/>
      <c r="T199" s="264"/>
      <c r="U199" s="265"/>
      <c r="V199" s="214" t="str">
        <f t="shared" si="11"/>
        <v/>
      </c>
    </row>
    <row r="200" spans="1:22" ht="19.899999999999999" customHeight="1">
      <c r="A200" s="230"/>
      <c r="B200" s="231"/>
      <c r="C200" s="232"/>
      <c r="D200" s="233"/>
      <c r="E200" s="234" t="str">
        <f ca="1">IFERROR(IF(A200="非課税・不課税取引計",SUMIFS($E$9:E199,$N$9:N199,"非・不")+P200,IF(A200="８％(軽減)対象計",SUMIFS($E$9:E199,$N$9:N199,"※")+P200,IF(AND(A200="小計",COUNTIF($A$9:A199,"小計")&lt;1),SUM($E$9:E199)+P200,IF(AND(A200="小計",COUNTIF($A$9:A199,"小計")&gt;=1),SUM(OFFSET($E$8,LARGE($V$9:V199,1)+1,0,LARGE($V$9:V200,1)-LARGE($V$9:V199,1)-1,1))+P200,IF(A200="８％対象計",SUMIFS($E$9:E199,$N$9:N199,"")+P200-SUMIFS($E$9:E199,$A$9:A199,"非課税・不課税取引計")-SUMIFS($E$9:E199,$A$9:A199,"小計")-SUMIFS($E$9:E199,$A$9:A199,"８％消費税計")-SUMIFS($E$9:E199,$A$9:A199,"８％対象計")-SUMIFS($E$9:E199,$A$9:A199,"８％(軽減)消費税計")-SUMIFS($E$9:E199,$A$9:A199,"８％(軽減)対象計"),IF(A200="８％(軽減)消費税計",ROUND(SUMIFS($E$9:E199,$A$9:A199,"８％(軽減)対象計")/COUNTIF($A$9:A199,"８％(軽減)対象計")*0.08,0)+P200,IF(A200="８％消費税計",ROUND(SUMIFS($E$9:E199,$A$9:A199,"８％対象計")/COUNTIF($A$9:A199,"８％対象計")*0.08,0)+P200,IF(AND(A200="値引き",C200="",D200=""),0+P200,IF(C200="","",IF(D200="","",ROUND(C200*D200,0)+P200)))))))))),"")</f>
        <v/>
      </c>
      <c r="F200" s="235"/>
      <c r="G200" s="236" t="str">
        <f ca="1">IFERROR(IF($A200="非課税・不課税取引計",SUMIFS(G$9:G199,$N$9:$N199,"非・不")+$Q200,IF(A200="８％(軽減)対象計",SUMIFS($G$9:G199,$N$9:N199,"※")+Q200,IF(AND(A200="小計",COUNTIF($A$9:A199,"小計")&lt;1),SUM($G$9:G199)+Q200,IF(AND(A200="小計",COUNTIF($A$9:A199,"小計")&gt;=1),SUM(OFFSET($G$8,LARGE($V$9:V199,1)+1,0,LARGE($V$9:V200,1)-LARGE($V$9:V199,1)-1,1))+Q200,IF($A200="８％対象計",SUMIFS(G$9:G199,$N$9:$N199,"")+$Q200-SUMIFS(G$9:G199,$A$9:$A199,"非課税・不課税取引計")-SUMIFS(G$9:G199,$A$9:$A199,"小計")-SUMIFS(G$9:G199,$A$9:$A199,"８％消費税計")-SUMIFS(G$9:G199,$A$9:$A199,"８％対象計")-SUMIFS($G$9:G199,$A$9:A199,"８％(軽減)消費税計")-SUMIFS($G$9:G199,$A$9:A199,"８％(軽減)対象計"),IF(A200="８％(軽減)消費税計",ROUND(SUMIFS($G$9:G199,$A$9:A199,"８％(軽減)対象計")/COUNTIF($A$9:A199,"８％(軽減)対象計")*0.08,0)+Q200,IF($A200="８％消費税計",ROUND(SUMIFS(G$9:G199,$A$9:$A199,"８％対象計")/COUNTIF($A$9:$A199,"８％対象計")*0.08,0)+$Q200,IF(A200="値引き",T200,IF($C200="","",IF($D200="","",ROUND(F200*$D200,0)+$Q200)))))))))),"")</f>
        <v/>
      </c>
      <c r="H200" s="237" t="str">
        <f t="shared" si="8"/>
        <v/>
      </c>
      <c r="I200" s="235"/>
      <c r="J200" s="238" t="str">
        <f ca="1">IFERROR(IF($A200="非課税・不課税取引計",SUMIFS(J$9:J199,$N$9:$N199,"非・不")+$R200,IF(A200="８％(軽減)対象計",SUMIFS($J$9:J199,$N$9:N199,"※")+R200,IF(AND(A200="小計",COUNTIF($A$9:A199,"小計")&lt;1),SUM($J$9:J199)+R200,IF(AND(A200="小計",COUNTIF($A$9:A199,"小計")&gt;=1),SUM(OFFSET($J$8,LARGE($V$9:V199,1)+1,0,LARGE($V$9:V200,1)-LARGE($V$9:V199,1)-1,1))+R200,IF($A200="８％対象計",SUMIFS(J$9:J199,$N$9:$N199,"")+$R200-SUMIFS(J$9:J199,$A$9:$A199,"非課税・不課税取引計")-SUMIFS(J$9:J199,$A$9:$A199,"小計")-SUMIFS(J$9:J199,$A$9:$A199,"８％消費税計")-SUMIFS(J$9:J199,$A$9:$A199,"８％対象計")-SUMIFS($J$9:J199,$A$9:A199,"８％(軽減)消費税計")-SUMIFS($J$9:J199,$A$9:A199,"８％(軽減)対象計"),IF(A200="８％(軽減)消費税計",ROUND(SUMIFS($J$9:J199,$A$9:A199,"８％(軽減)対象計")/COUNTIF($A$9:A199,"８％(軽減)対象計")*0.08,0)+R200,IF($A200="８％消費税計",ROUND(SUMIFS(J$9:J199,$A$9:$A199,"８％対象計")/COUNTIF($A$9:$A199,"８％対象計")*0.08,0)+$R200,IF(A200="値引き",U200,IF($C200="","",IF($D200="","",ROUND(I200*$D200,0)+$R200)))))))))),"")</f>
        <v/>
      </c>
      <c r="K200" s="239" t="str">
        <f t="shared" si="9"/>
        <v/>
      </c>
      <c r="L200" s="240" t="str">
        <f t="shared" si="10"/>
        <v/>
      </c>
      <c r="M200" s="234" t="str">
        <f ca="1">IFERROR(IF($A200="非課税・不課税取引計",SUMIFS(M$9:M199,$N$9:$N199,"非・不")+$S200,IF(A200="８％(軽減)対象計",SUMIFS($M$9:M199,$N$9:N199,"※")+S200,IF(AND(A200="小計",COUNTIF($A$9:A199,"小計")&lt;1),SUM($M$9:M199)+S200,IF(AND(A200="小計",COUNTIF($A$9:A199,"小計")&gt;=1),SUM(OFFSET($M$8,LARGE($V$9:V199,1)+1,0,LARGE($V$9:V200,1)-LARGE($V$9:V199,1)-1,1))+S200,IF($A200="８％対象計",SUMIFS(M$9:M199,$N$9:$N199,"")+$S200-SUMIFS(M$9:M199,$A$9:$A199,"非課税・不課税取引計")-SUMIFS(M$9:M199,$A$9:$A199,"小計")-SUMIFS(M$9:M199,$A$9:$A199,"８％消費税計")-SUMIFS(M$9:M199,$A$9:$A199,"８％対象計")-SUMIFS($M$9:M199,$A$9:A199,"８％(軽減)消費税計")-SUMIFS($M$9:M199,$A$9:A199,"８％(軽減)対象計"),IF(A200="８％(軽減)消費税計",ROUND(SUMIFS($M$9:M199,$A$9:A199,"８％(軽減)対象計")/COUNTIF($A$9:A199,"８％(軽減)対象計")*0.08,0)+S200,IF($A200="８％消費税計",ROUND(SUMIFS(M$9:M199,$A$9:$A199,"８％対象計")/COUNTIF($A$9:$A199,"８％対象計")*0.08,0)+$S200,IF(A200="値引き",E200-G200-J200+S200,IF($C200="","",IF($D200="","",E200-G200-J200+$S200)))))))))),"")</f>
        <v/>
      </c>
      <c r="N200" s="241"/>
      <c r="O200" s="242"/>
      <c r="P200" s="308"/>
      <c r="Q200" s="249"/>
      <c r="R200" s="249"/>
      <c r="S200" s="250"/>
      <c r="T200" s="264"/>
      <c r="U200" s="265"/>
      <c r="V200" s="214" t="str">
        <f t="shared" si="11"/>
        <v/>
      </c>
    </row>
    <row r="201" spans="1:22" ht="19.899999999999999" customHeight="1">
      <c r="A201" s="230"/>
      <c r="B201" s="231"/>
      <c r="C201" s="232"/>
      <c r="D201" s="233"/>
      <c r="E201" s="234" t="str">
        <f ca="1">IFERROR(IF(A201="非課税・不課税取引計",SUMIFS($E$9:E200,$N$9:N200,"非・不")+P201,IF(A201="８％(軽減)対象計",SUMIFS($E$9:E200,$N$9:N200,"※")+P201,IF(AND(A201="小計",COUNTIF($A$9:A200,"小計")&lt;1),SUM($E$9:E200)+P201,IF(AND(A201="小計",COUNTIF($A$9:A200,"小計")&gt;=1),SUM(OFFSET($E$8,LARGE($V$9:V200,1)+1,0,LARGE($V$9:V201,1)-LARGE($V$9:V200,1)-1,1))+P201,IF(A201="８％対象計",SUMIFS($E$9:E200,$N$9:N200,"")+P201-SUMIFS($E$9:E200,$A$9:A200,"非課税・不課税取引計")-SUMIFS($E$9:E200,$A$9:A200,"小計")-SUMIFS($E$9:E200,$A$9:A200,"８％消費税計")-SUMIFS($E$9:E200,$A$9:A200,"８％対象計")-SUMIFS($E$9:E200,$A$9:A200,"８％(軽減)消費税計")-SUMIFS($E$9:E200,$A$9:A200,"８％(軽減)対象計"),IF(A201="８％(軽減)消費税計",ROUND(SUMIFS($E$9:E200,$A$9:A200,"８％(軽減)対象計")/COUNTIF($A$9:A200,"８％(軽減)対象計")*0.08,0)+P201,IF(A201="８％消費税計",ROUND(SUMIFS($E$9:E200,$A$9:A200,"８％対象計")/COUNTIF($A$9:A200,"８％対象計")*0.08,0)+P201,IF(AND(A201="値引き",C201="",D201=""),0+P201,IF(C201="","",IF(D201="","",ROUND(C201*D201,0)+P201)))))))))),"")</f>
        <v/>
      </c>
      <c r="F201" s="235"/>
      <c r="G201" s="236" t="str">
        <f ca="1">IFERROR(IF($A201="非課税・不課税取引計",SUMIFS(G$9:G200,$N$9:$N200,"非・不")+$Q201,IF(A201="８％(軽減)対象計",SUMIFS($G$9:G200,$N$9:N200,"※")+Q201,IF(AND(A201="小計",COUNTIF($A$9:A200,"小計")&lt;1),SUM($G$9:G200)+Q201,IF(AND(A201="小計",COUNTIF($A$9:A200,"小計")&gt;=1),SUM(OFFSET($G$8,LARGE($V$9:V200,1)+1,0,LARGE($V$9:V201,1)-LARGE($V$9:V200,1)-1,1))+Q201,IF($A201="８％対象計",SUMIFS(G$9:G200,$N$9:$N200,"")+$Q201-SUMIFS(G$9:G200,$A$9:$A200,"非課税・不課税取引計")-SUMIFS(G$9:G200,$A$9:$A200,"小計")-SUMIFS(G$9:G200,$A$9:$A200,"８％消費税計")-SUMIFS(G$9:G200,$A$9:$A200,"８％対象計")-SUMIFS($G$9:G200,$A$9:A200,"８％(軽減)消費税計")-SUMIFS($G$9:G200,$A$9:A200,"８％(軽減)対象計"),IF(A201="８％(軽減)消費税計",ROUND(SUMIFS($G$9:G200,$A$9:A200,"８％(軽減)対象計")/COUNTIF($A$9:A200,"８％(軽減)対象計")*0.08,0)+Q201,IF($A201="８％消費税計",ROUND(SUMIFS(G$9:G200,$A$9:$A200,"８％対象計")/COUNTIF($A$9:$A200,"８％対象計")*0.08,0)+$Q201,IF(A201="値引き",T201,IF($C201="","",IF($D201="","",ROUND(F201*$D201,0)+$Q201)))))))))),"")</f>
        <v/>
      </c>
      <c r="H201" s="237" t="str">
        <f t="shared" ref="H201:H233" si="12">IF(C201="","",IF(D201="","",F201/$C201))</f>
        <v/>
      </c>
      <c r="I201" s="235"/>
      <c r="J201" s="238" t="str">
        <f ca="1">IFERROR(IF($A201="非課税・不課税取引計",SUMIFS(J$9:J200,$N$9:$N200,"非・不")+$R201,IF(A201="８％(軽減)対象計",SUMIFS($J$9:J200,$N$9:N200,"※")+R201,IF(AND(A201="小計",COUNTIF($A$9:A200,"小計")&lt;1),SUM($J$9:J200)+R201,IF(AND(A201="小計",COUNTIF($A$9:A200,"小計")&gt;=1),SUM(OFFSET($J$8,LARGE($V$9:V200,1)+1,0,LARGE($V$9:V201,1)-LARGE($V$9:V200,1)-1,1))+R201,IF($A201="８％対象計",SUMIFS(J$9:J200,$N$9:$N200,"")+$R201-SUMIFS(J$9:J200,$A$9:$A200,"非課税・不課税取引計")-SUMIFS(J$9:J200,$A$9:$A200,"小計")-SUMIFS(J$9:J200,$A$9:$A200,"８％消費税計")-SUMIFS(J$9:J200,$A$9:$A200,"８％対象計")-SUMIFS($J$9:J200,$A$9:A200,"８％(軽減)消費税計")-SUMIFS($J$9:J200,$A$9:A200,"８％(軽減)対象計"),IF(A201="８％(軽減)消費税計",ROUND(SUMIFS($J$9:J200,$A$9:A200,"８％(軽減)対象計")/COUNTIF($A$9:A200,"８％(軽減)対象計")*0.08,0)+R201,IF($A201="８％消費税計",ROUND(SUMIFS(J$9:J200,$A$9:$A200,"８％対象計")/COUNTIF($A$9:$A200,"８％対象計")*0.08,0)+$R201,IF(A201="値引き",U201,IF($C201="","",IF($D201="","",ROUND(I201*$D201,0)+$R201)))))))))),"")</f>
        <v/>
      </c>
      <c r="K201" s="239" t="str">
        <f t="shared" ref="K201:K233" si="13">IF(C201="","",IF(D201="","",I201/$C201))</f>
        <v/>
      </c>
      <c r="L201" s="240" t="str">
        <f t="shared" ref="L201:L233" si="14">IF(C201="","",IF(D201="","",C201-F201-I201))</f>
        <v/>
      </c>
      <c r="M201" s="234" t="str">
        <f ca="1">IFERROR(IF($A201="非課税・不課税取引計",SUMIFS(M$9:M200,$N$9:$N200,"非・不")+$S201,IF(A201="８％(軽減)対象計",SUMIFS($M$9:M200,$N$9:N200,"※")+S201,IF(AND(A201="小計",COUNTIF($A$9:A200,"小計")&lt;1),SUM($M$9:M200)+S201,IF(AND(A201="小計",COUNTIF($A$9:A200,"小計")&gt;=1),SUM(OFFSET($M$8,LARGE($V$9:V200,1)+1,0,LARGE($V$9:V201,1)-LARGE($V$9:V200,1)-1,1))+S201,IF($A201="８％対象計",SUMIFS(M$9:M200,$N$9:$N200,"")+$S201-SUMIFS(M$9:M200,$A$9:$A200,"非課税・不課税取引計")-SUMIFS(M$9:M200,$A$9:$A200,"小計")-SUMIFS(M$9:M200,$A$9:$A200,"８％消費税計")-SUMIFS(M$9:M200,$A$9:$A200,"８％対象計")-SUMIFS($M$9:M200,$A$9:A200,"８％(軽減)消費税計")-SUMIFS($M$9:M200,$A$9:A200,"８％(軽減)対象計"),IF(A201="８％(軽減)消費税計",ROUND(SUMIFS($M$9:M200,$A$9:A200,"８％(軽減)対象計")/COUNTIF($A$9:A200,"８％(軽減)対象計")*0.08,0)+S201,IF($A201="８％消費税計",ROUND(SUMIFS(M$9:M200,$A$9:$A200,"８％対象計")/COUNTIF($A$9:$A200,"８％対象計")*0.08,0)+$S201,IF(A201="値引き",E201-G201-J201+S201,IF($C201="","",IF($D201="","",E201-G201-J201+$S201)))))))))),"")</f>
        <v/>
      </c>
      <c r="N201" s="241"/>
      <c r="O201" s="242"/>
      <c r="P201" s="308"/>
      <c r="Q201" s="249"/>
      <c r="R201" s="249"/>
      <c r="S201" s="250"/>
      <c r="T201" s="264"/>
      <c r="U201" s="265"/>
      <c r="V201" s="214" t="str">
        <f t="shared" si="11"/>
        <v/>
      </c>
    </row>
    <row r="202" spans="1:22" ht="19.899999999999999" customHeight="1">
      <c r="A202" s="230"/>
      <c r="B202" s="231"/>
      <c r="C202" s="232"/>
      <c r="D202" s="233"/>
      <c r="E202" s="234" t="str">
        <f ca="1">IFERROR(IF(A202="非課税・不課税取引計",SUMIFS($E$9:E201,$N$9:N201,"非・不")+P202,IF(A202="８％(軽減)対象計",SUMIFS($E$9:E201,$N$9:N201,"※")+P202,IF(AND(A202="小計",COUNTIF($A$9:A201,"小計")&lt;1),SUM($E$9:E201)+P202,IF(AND(A202="小計",COUNTIF($A$9:A201,"小計")&gt;=1),SUM(OFFSET($E$8,LARGE($V$9:V201,1)+1,0,LARGE($V$9:V202,1)-LARGE($V$9:V201,1)-1,1))+P202,IF(A202="８％対象計",SUMIFS($E$9:E201,$N$9:N201,"")+P202-SUMIFS($E$9:E201,$A$9:A201,"非課税・不課税取引計")-SUMIFS($E$9:E201,$A$9:A201,"小計")-SUMIFS($E$9:E201,$A$9:A201,"８％消費税計")-SUMIFS($E$9:E201,$A$9:A201,"８％対象計")-SUMIFS($E$9:E201,$A$9:A201,"８％(軽減)消費税計")-SUMIFS($E$9:E201,$A$9:A201,"８％(軽減)対象計"),IF(A202="８％(軽減)消費税計",ROUND(SUMIFS($E$9:E201,$A$9:A201,"８％(軽減)対象計")/COUNTIF($A$9:A201,"８％(軽減)対象計")*0.08,0)+P202,IF(A202="８％消費税計",ROUND(SUMIFS($E$9:E201,$A$9:A201,"８％対象計")/COUNTIF($A$9:A201,"８％対象計")*0.08,0)+P202,IF(AND(A202="値引き",C202="",D202=""),0+P202,IF(C202="","",IF(D202="","",ROUND(C202*D202,0)+P202)))))))))),"")</f>
        <v/>
      </c>
      <c r="F202" s="235"/>
      <c r="G202" s="236" t="str">
        <f ca="1">IFERROR(IF($A202="非課税・不課税取引計",SUMIFS(G$9:G201,$N$9:$N201,"非・不")+$Q202,IF(A202="８％(軽減)対象計",SUMIFS($G$9:G201,$N$9:N201,"※")+Q202,IF(AND(A202="小計",COUNTIF($A$9:A201,"小計")&lt;1),SUM($G$9:G201)+Q202,IF(AND(A202="小計",COUNTIF($A$9:A201,"小計")&gt;=1),SUM(OFFSET($G$8,LARGE($V$9:V201,1)+1,0,LARGE($V$9:V202,1)-LARGE($V$9:V201,1)-1,1))+Q202,IF($A202="８％対象計",SUMIFS(G$9:G201,$N$9:$N201,"")+$Q202-SUMIFS(G$9:G201,$A$9:$A201,"非課税・不課税取引計")-SUMIFS(G$9:G201,$A$9:$A201,"小計")-SUMIFS(G$9:G201,$A$9:$A201,"８％消費税計")-SUMIFS(G$9:G201,$A$9:$A201,"８％対象計")-SUMIFS($G$9:G201,$A$9:A201,"８％(軽減)消費税計")-SUMIFS($G$9:G201,$A$9:A201,"８％(軽減)対象計"),IF(A202="８％(軽減)消費税計",ROUND(SUMIFS($G$9:G201,$A$9:A201,"８％(軽減)対象計")/COUNTIF($A$9:A201,"８％(軽減)対象計")*0.08,0)+Q202,IF($A202="８％消費税計",ROUND(SUMIFS(G$9:G201,$A$9:$A201,"８％対象計")/COUNTIF($A$9:$A201,"８％対象計")*0.08,0)+$Q202,IF(A202="値引き",T202,IF($C202="","",IF($D202="","",ROUND(F202*$D202,0)+$Q202)))))))))),"")</f>
        <v/>
      </c>
      <c r="H202" s="237" t="str">
        <f t="shared" si="12"/>
        <v/>
      </c>
      <c r="I202" s="235"/>
      <c r="J202" s="238" t="str">
        <f ca="1">IFERROR(IF($A202="非課税・不課税取引計",SUMIFS(J$9:J201,$N$9:$N201,"非・不")+$R202,IF(A202="８％(軽減)対象計",SUMIFS($J$9:J201,$N$9:N201,"※")+R202,IF(AND(A202="小計",COUNTIF($A$9:A201,"小計")&lt;1),SUM($J$9:J201)+R202,IF(AND(A202="小計",COUNTIF($A$9:A201,"小計")&gt;=1),SUM(OFFSET($J$8,LARGE($V$9:V201,1)+1,0,LARGE($V$9:V202,1)-LARGE($V$9:V201,1)-1,1))+R202,IF($A202="８％対象計",SUMIFS(J$9:J201,$N$9:$N201,"")+$R202-SUMIFS(J$9:J201,$A$9:$A201,"非課税・不課税取引計")-SUMIFS(J$9:J201,$A$9:$A201,"小計")-SUMIFS(J$9:J201,$A$9:$A201,"８％消費税計")-SUMIFS(J$9:J201,$A$9:$A201,"８％対象計")-SUMIFS($J$9:J201,$A$9:A201,"８％(軽減)消費税計")-SUMIFS($J$9:J201,$A$9:A201,"８％(軽減)対象計"),IF(A202="８％(軽減)消費税計",ROUND(SUMIFS($J$9:J201,$A$9:A201,"８％(軽減)対象計")/COUNTIF($A$9:A201,"８％(軽減)対象計")*0.08,0)+R202,IF($A202="８％消費税計",ROUND(SUMIFS(J$9:J201,$A$9:$A201,"８％対象計")/COUNTIF($A$9:$A201,"８％対象計")*0.08,0)+$R202,IF(A202="値引き",U202,IF($C202="","",IF($D202="","",ROUND(I202*$D202,0)+$R202)))))))))),"")</f>
        <v/>
      </c>
      <c r="K202" s="239" t="str">
        <f t="shared" si="13"/>
        <v/>
      </c>
      <c r="L202" s="240" t="str">
        <f t="shared" si="14"/>
        <v/>
      </c>
      <c r="M202" s="234" t="str">
        <f ca="1">IFERROR(IF($A202="非課税・不課税取引計",SUMIFS(M$9:M201,$N$9:$N201,"非・不")+$S202,IF(A202="８％(軽減)対象計",SUMIFS($M$9:M201,$N$9:N201,"※")+S202,IF(AND(A202="小計",COUNTIF($A$9:A201,"小計")&lt;1),SUM($M$9:M201)+S202,IF(AND(A202="小計",COUNTIF($A$9:A201,"小計")&gt;=1),SUM(OFFSET($M$8,LARGE($V$9:V201,1)+1,0,LARGE($V$9:V202,1)-LARGE($V$9:V201,1)-1,1))+S202,IF($A202="８％対象計",SUMIFS(M$9:M201,$N$9:$N201,"")+$S202-SUMIFS(M$9:M201,$A$9:$A201,"非課税・不課税取引計")-SUMIFS(M$9:M201,$A$9:$A201,"小計")-SUMIFS(M$9:M201,$A$9:$A201,"８％消費税計")-SUMIFS(M$9:M201,$A$9:$A201,"８％対象計")-SUMIFS($M$9:M201,$A$9:A201,"８％(軽減)消費税計")-SUMIFS($M$9:M201,$A$9:A201,"８％(軽減)対象計"),IF(A202="８％(軽減)消費税計",ROUND(SUMIFS($M$9:M201,$A$9:A201,"８％(軽減)対象計")/COUNTIF($A$9:A201,"８％(軽減)対象計")*0.08,0)+S202,IF($A202="８％消費税計",ROUND(SUMIFS(M$9:M201,$A$9:$A201,"８％対象計")/COUNTIF($A$9:$A201,"８％対象計")*0.08,0)+$S202,IF(A202="値引き",E202-G202-J202+S202,IF($C202="","",IF($D202="","",E202-G202-J202+$S202)))))))))),"")</f>
        <v/>
      </c>
      <c r="N202" s="241"/>
      <c r="O202" s="242"/>
      <c r="P202" s="308"/>
      <c r="Q202" s="249"/>
      <c r="R202" s="249"/>
      <c r="S202" s="250"/>
      <c r="T202" s="264"/>
      <c r="U202" s="265"/>
      <c r="V202" s="214" t="str">
        <f t="shared" si="11"/>
        <v/>
      </c>
    </row>
    <row r="203" spans="1:22" ht="19.899999999999999" customHeight="1">
      <c r="A203" s="230"/>
      <c r="B203" s="231"/>
      <c r="C203" s="232"/>
      <c r="D203" s="233"/>
      <c r="E203" s="234" t="str">
        <f ca="1">IFERROR(IF(A203="非課税・不課税取引計",SUMIFS($E$9:E202,$N$9:N202,"非・不")+P203,IF(A203="８％(軽減)対象計",SUMIFS($E$9:E202,$N$9:N202,"※")+P203,IF(AND(A203="小計",COUNTIF($A$9:A202,"小計")&lt;1),SUM($E$9:E202)+P203,IF(AND(A203="小計",COUNTIF($A$9:A202,"小計")&gt;=1),SUM(OFFSET($E$8,LARGE($V$9:V202,1)+1,0,LARGE($V$9:V203,1)-LARGE($V$9:V202,1)-1,1))+P203,IF(A203="８％対象計",SUMIFS($E$9:E202,$N$9:N202,"")+P203-SUMIFS($E$9:E202,$A$9:A202,"非課税・不課税取引計")-SUMIFS($E$9:E202,$A$9:A202,"小計")-SUMIFS($E$9:E202,$A$9:A202,"８％消費税計")-SUMIFS($E$9:E202,$A$9:A202,"８％対象計")-SUMIFS($E$9:E202,$A$9:A202,"８％(軽減)消費税計")-SUMIFS($E$9:E202,$A$9:A202,"８％(軽減)対象計"),IF(A203="８％(軽減)消費税計",ROUND(SUMIFS($E$9:E202,$A$9:A202,"８％(軽減)対象計")/COUNTIF($A$9:A202,"８％(軽減)対象計")*0.08,0)+P203,IF(A203="８％消費税計",ROUND(SUMIFS($E$9:E202,$A$9:A202,"８％対象計")/COUNTIF($A$9:A202,"８％対象計")*0.08,0)+P203,IF(AND(A203="値引き",C203="",D203=""),0+P203,IF(C203="","",IF(D203="","",ROUND(C203*D203,0)+P203)))))))))),"")</f>
        <v/>
      </c>
      <c r="F203" s="235"/>
      <c r="G203" s="236" t="str">
        <f ca="1">IFERROR(IF($A203="非課税・不課税取引計",SUMIFS(G$9:G202,$N$9:$N202,"非・不")+$Q203,IF(A203="８％(軽減)対象計",SUMIFS($G$9:G202,$N$9:N202,"※")+Q203,IF(AND(A203="小計",COUNTIF($A$9:A202,"小計")&lt;1),SUM($G$9:G202)+Q203,IF(AND(A203="小計",COUNTIF($A$9:A202,"小計")&gt;=1),SUM(OFFSET($G$8,LARGE($V$9:V202,1)+1,0,LARGE($V$9:V203,1)-LARGE($V$9:V202,1)-1,1))+Q203,IF($A203="８％対象計",SUMIFS(G$9:G202,$N$9:$N202,"")+$Q203-SUMIFS(G$9:G202,$A$9:$A202,"非課税・不課税取引計")-SUMIFS(G$9:G202,$A$9:$A202,"小計")-SUMIFS(G$9:G202,$A$9:$A202,"８％消費税計")-SUMIFS(G$9:G202,$A$9:$A202,"８％対象計")-SUMIFS($G$9:G202,$A$9:A202,"８％(軽減)消費税計")-SUMIFS($G$9:G202,$A$9:A202,"８％(軽減)対象計"),IF(A203="８％(軽減)消費税計",ROUND(SUMIFS($G$9:G202,$A$9:A202,"８％(軽減)対象計")/COUNTIF($A$9:A202,"８％(軽減)対象計")*0.08,0)+Q203,IF($A203="８％消費税計",ROUND(SUMIFS(G$9:G202,$A$9:$A202,"８％対象計")/COUNTIF($A$9:$A202,"８％対象計")*0.08,0)+$Q203,IF(A203="値引き",T203,IF($C203="","",IF($D203="","",ROUND(F203*$D203,0)+$Q203)))))))))),"")</f>
        <v/>
      </c>
      <c r="H203" s="237" t="str">
        <f t="shared" si="12"/>
        <v/>
      </c>
      <c r="I203" s="235"/>
      <c r="J203" s="238" t="str">
        <f ca="1">IFERROR(IF($A203="非課税・不課税取引計",SUMIFS(J$9:J202,$N$9:$N202,"非・不")+$R203,IF(A203="８％(軽減)対象計",SUMIFS($J$9:J202,$N$9:N202,"※")+R203,IF(AND(A203="小計",COUNTIF($A$9:A202,"小計")&lt;1),SUM($J$9:J202)+R203,IF(AND(A203="小計",COUNTIF($A$9:A202,"小計")&gt;=1),SUM(OFFSET($J$8,LARGE($V$9:V202,1)+1,0,LARGE($V$9:V203,1)-LARGE($V$9:V202,1)-1,1))+R203,IF($A203="８％対象計",SUMIFS(J$9:J202,$N$9:$N202,"")+$R203-SUMIFS(J$9:J202,$A$9:$A202,"非課税・不課税取引計")-SUMIFS(J$9:J202,$A$9:$A202,"小計")-SUMIFS(J$9:J202,$A$9:$A202,"８％消費税計")-SUMIFS(J$9:J202,$A$9:$A202,"８％対象計")-SUMIFS($J$9:J202,$A$9:A202,"８％(軽減)消費税計")-SUMIFS($J$9:J202,$A$9:A202,"８％(軽減)対象計"),IF(A203="８％(軽減)消費税計",ROUND(SUMIFS($J$9:J202,$A$9:A202,"８％(軽減)対象計")/COUNTIF($A$9:A202,"８％(軽減)対象計")*0.08,0)+R203,IF($A203="８％消費税計",ROUND(SUMIFS(J$9:J202,$A$9:$A202,"８％対象計")/COUNTIF($A$9:$A202,"８％対象計")*0.08,0)+$R203,IF(A203="値引き",U203,IF($C203="","",IF($D203="","",ROUND(I203*$D203,0)+$R203)))))))))),"")</f>
        <v/>
      </c>
      <c r="K203" s="239" t="str">
        <f t="shared" si="13"/>
        <v/>
      </c>
      <c r="L203" s="240" t="str">
        <f t="shared" si="14"/>
        <v/>
      </c>
      <c r="M203" s="234" t="str">
        <f ca="1">IFERROR(IF($A203="非課税・不課税取引計",SUMIFS(M$9:M202,$N$9:$N202,"非・不")+$S203,IF(A203="８％(軽減)対象計",SUMIFS($M$9:M202,$N$9:N202,"※")+S203,IF(AND(A203="小計",COUNTIF($A$9:A202,"小計")&lt;1),SUM($M$9:M202)+S203,IF(AND(A203="小計",COUNTIF($A$9:A202,"小計")&gt;=1),SUM(OFFSET($M$8,LARGE($V$9:V202,1)+1,0,LARGE($V$9:V203,1)-LARGE($V$9:V202,1)-1,1))+S203,IF($A203="８％対象計",SUMIFS(M$9:M202,$N$9:$N202,"")+$S203-SUMIFS(M$9:M202,$A$9:$A202,"非課税・不課税取引計")-SUMIFS(M$9:M202,$A$9:$A202,"小計")-SUMIFS(M$9:M202,$A$9:$A202,"８％消費税計")-SUMIFS(M$9:M202,$A$9:$A202,"８％対象計")-SUMIFS($M$9:M202,$A$9:A202,"８％(軽減)消費税計")-SUMIFS($M$9:M202,$A$9:A202,"８％(軽減)対象計"),IF(A203="８％(軽減)消費税計",ROUND(SUMIFS($M$9:M202,$A$9:A202,"８％(軽減)対象計")/COUNTIF($A$9:A202,"８％(軽減)対象計")*0.08,0)+S203,IF($A203="８％消費税計",ROUND(SUMIFS(M$9:M202,$A$9:$A202,"８％対象計")/COUNTIF($A$9:$A202,"８％対象計")*0.08,0)+$S203,IF(A203="値引き",E203-G203-J203+S203,IF($C203="","",IF($D203="","",E203-G203-J203+$S203)))))))))),"")</f>
        <v/>
      </c>
      <c r="N203" s="241"/>
      <c r="O203" s="242"/>
      <c r="P203" s="308"/>
      <c r="Q203" s="249"/>
      <c r="R203" s="249"/>
      <c r="S203" s="250"/>
      <c r="T203" s="264"/>
      <c r="U203" s="265"/>
      <c r="V203" s="214" t="str">
        <f t="shared" ref="V203:V227" si="15">IF(A203="小計",ROW(A203)-6,"")</f>
        <v/>
      </c>
    </row>
    <row r="204" spans="1:22" ht="19.899999999999999" customHeight="1">
      <c r="A204" s="230"/>
      <c r="B204" s="231"/>
      <c r="C204" s="232"/>
      <c r="D204" s="233"/>
      <c r="E204" s="234" t="str">
        <f ca="1">IFERROR(IF(A204="非課税・不課税取引計",SUMIFS($E$9:E203,$N$9:N203,"非・不")+P204,IF(A204="８％(軽減)対象計",SUMIFS($E$9:E203,$N$9:N203,"※")+P204,IF(AND(A204="小計",COUNTIF($A$9:A203,"小計")&lt;1),SUM($E$9:E203)+P204,IF(AND(A204="小計",COUNTIF($A$9:A203,"小計")&gt;=1),SUM(OFFSET($E$8,LARGE($V$9:V203,1)+1,0,LARGE($V$9:V204,1)-LARGE($V$9:V203,1)-1,1))+P204,IF(A204="８％対象計",SUMIFS($E$9:E203,$N$9:N203,"")+P204-SUMIFS($E$9:E203,$A$9:A203,"非課税・不課税取引計")-SUMIFS($E$9:E203,$A$9:A203,"小計")-SUMIFS($E$9:E203,$A$9:A203,"８％消費税計")-SUMIFS($E$9:E203,$A$9:A203,"８％対象計")-SUMIFS($E$9:E203,$A$9:A203,"８％(軽減)消費税計")-SUMIFS($E$9:E203,$A$9:A203,"８％(軽減)対象計"),IF(A204="８％(軽減)消費税計",ROUND(SUMIFS($E$9:E203,$A$9:A203,"８％(軽減)対象計")/COUNTIF($A$9:A203,"８％(軽減)対象計")*0.08,0)+P204,IF(A204="８％消費税計",ROUND(SUMIFS($E$9:E203,$A$9:A203,"８％対象計")/COUNTIF($A$9:A203,"８％対象計")*0.08,0)+P204,IF(AND(A204="値引き",C204="",D204=""),0+P204,IF(C204="","",IF(D204="","",ROUND(C204*D204,0)+P204)))))))))),"")</f>
        <v/>
      </c>
      <c r="F204" s="235"/>
      <c r="G204" s="236" t="str">
        <f ca="1">IFERROR(IF($A204="非課税・不課税取引計",SUMIFS(G$9:G203,$N$9:$N203,"非・不")+$Q204,IF(A204="８％(軽減)対象計",SUMIFS($G$9:G203,$N$9:N203,"※")+Q204,IF(AND(A204="小計",COUNTIF($A$9:A203,"小計")&lt;1),SUM($G$9:G203)+Q204,IF(AND(A204="小計",COUNTIF($A$9:A203,"小計")&gt;=1),SUM(OFFSET($G$8,LARGE($V$9:V203,1)+1,0,LARGE($V$9:V204,1)-LARGE($V$9:V203,1)-1,1))+Q204,IF($A204="８％対象計",SUMIFS(G$9:G203,$N$9:$N203,"")+$Q204-SUMIFS(G$9:G203,$A$9:$A203,"非課税・不課税取引計")-SUMIFS(G$9:G203,$A$9:$A203,"小計")-SUMIFS(G$9:G203,$A$9:$A203,"８％消費税計")-SUMIFS(G$9:G203,$A$9:$A203,"８％対象計")-SUMIFS($G$9:G203,$A$9:A203,"８％(軽減)消費税計")-SUMIFS($G$9:G203,$A$9:A203,"８％(軽減)対象計"),IF(A204="８％(軽減)消費税計",ROUND(SUMIFS($G$9:G203,$A$9:A203,"８％(軽減)対象計")/COUNTIF($A$9:A203,"８％(軽減)対象計")*0.08,0)+Q204,IF($A204="８％消費税計",ROUND(SUMIFS(G$9:G203,$A$9:$A203,"８％対象計")/COUNTIF($A$9:$A203,"８％対象計")*0.08,0)+$Q204,IF(A204="値引き",T204,IF($C204="","",IF($D204="","",ROUND(F204*$D204,0)+$Q204)))))))))),"")</f>
        <v/>
      </c>
      <c r="H204" s="237" t="str">
        <f t="shared" si="12"/>
        <v/>
      </c>
      <c r="I204" s="235"/>
      <c r="J204" s="238" t="str">
        <f ca="1">IFERROR(IF($A204="非課税・不課税取引計",SUMIFS(J$9:J203,$N$9:$N203,"非・不")+$R204,IF(A204="８％(軽減)対象計",SUMIFS($J$9:J203,$N$9:N203,"※")+R204,IF(AND(A204="小計",COUNTIF($A$9:A203,"小計")&lt;1),SUM($J$9:J203)+R204,IF(AND(A204="小計",COUNTIF($A$9:A203,"小計")&gt;=1),SUM(OFFSET($J$8,LARGE($V$9:V203,1)+1,0,LARGE($V$9:V204,1)-LARGE($V$9:V203,1)-1,1))+R204,IF($A204="８％対象計",SUMIFS(J$9:J203,$N$9:$N203,"")+$R204-SUMIFS(J$9:J203,$A$9:$A203,"非課税・不課税取引計")-SUMIFS(J$9:J203,$A$9:$A203,"小計")-SUMIFS(J$9:J203,$A$9:$A203,"８％消費税計")-SUMIFS(J$9:J203,$A$9:$A203,"８％対象計")-SUMIFS($J$9:J203,$A$9:A203,"８％(軽減)消費税計")-SUMIFS($J$9:J203,$A$9:A203,"８％(軽減)対象計"),IF(A204="８％(軽減)消費税計",ROUND(SUMIFS($J$9:J203,$A$9:A203,"８％(軽減)対象計")/COUNTIF($A$9:A203,"８％(軽減)対象計")*0.08,0)+R204,IF($A204="８％消費税計",ROUND(SUMIFS(J$9:J203,$A$9:$A203,"８％対象計")/COUNTIF($A$9:$A203,"８％対象計")*0.08,0)+$R204,IF(A204="値引き",U204,IF($C204="","",IF($D204="","",ROUND(I204*$D204,0)+$R204)))))))))),"")</f>
        <v/>
      </c>
      <c r="K204" s="239" t="str">
        <f t="shared" si="13"/>
        <v/>
      </c>
      <c r="L204" s="240" t="str">
        <f t="shared" si="14"/>
        <v/>
      </c>
      <c r="M204" s="234" t="str">
        <f ca="1">IFERROR(IF($A204="非課税・不課税取引計",SUMIFS(M$9:M203,$N$9:$N203,"非・不")+$S204,IF(A204="８％(軽減)対象計",SUMIFS($M$9:M203,$N$9:N203,"※")+S204,IF(AND(A204="小計",COUNTIF($A$9:A203,"小計")&lt;1),SUM($M$9:M203)+S204,IF(AND(A204="小計",COUNTIF($A$9:A203,"小計")&gt;=1),SUM(OFFSET($M$8,LARGE($V$9:V203,1)+1,0,LARGE($V$9:V204,1)-LARGE($V$9:V203,1)-1,1))+S204,IF($A204="８％対象計",SUMIFS(M$9:M203,$N$9:$N203,"")+$S204-SUMIFS(M$9:M203,$A$9:$A203,"非課税・不課税取引計")-SUMIFS(M$9:M203,$A$9:$A203,"小計")-SUMIFS(M$9:M203,$A$9:$A203,"８％消費税計")-SUMIFS(M$9:M203,$A$9:$A203,"８％対象計")-SUMIFS($M$9:M203,$A$9:A203,"８％(軽減)消費税計")-SUMIFS($M$9:M203,$A$9:A203,"８％(軽減)対象計"),IF(A204="８％(軽減)消費税計",ROUND(SUMIFS($M$9:M203,$A$9:A203,"８％(軽減)対象計")/COUNTIF($A$9:A203,"８％(軽減)対象計")*0.08,0)+S204,IF($A204="８％消費税計",ROUND(SUMIFS(M$9:M203,$A$9:$A203,"８％対象計")/COUNTIF($A$9:$A203,"８％対象計")*0.08,0)+$S204,IF(A204="値引き",E204-G204-J204+S204,IF($C204="","",IF($D204="","",E204-G204-J204+$S204)))))))))),"")</f>
        <v/>
      </c>
      <c r="N204" s="241"/>
      <c r="O204" s="242"/>
      <c r="P204" s="308"/>
      <c r="Q204" s="249"/>
      <c r="R204" s="249"/>
      <c r="S204" s="250"/>
      <c r="T204" s="264"/>
      <c r="U204" s="265"/>
      <c r="V204" s="214" t="str">
        <f t="shared" si="15"/>
        <v/>
      </c>
    </row>
    <row r="205" spans="1:22" ht="19.899999999999999" customHeight="1">
      <c r="A205" s="230"/>
      <c r="B205" s="231"/>
      <c r="C205" s="232"/>
      <c r="D205" s="233"/>
      <c r="E205" s="234" t="str">
        <f ca="1">IFERROR(IF(A205="非課税・不課税取引計",SUMIFS($E$9:E204,$N$9:N204,"非・不")+P205,IF(A205="８％(軽減)対象計",SUMIFS($E$9:E204,$N$9:N204,"※")+P205,IF(AND(A205="小計",COUNTIF($A$9:A204,"小計")&lt;1),SUM($E$9:E204)+P205,IF(AND(A205="小計",COUNTIF($A$9:A204,"小計")&gt;=1),SUM(OFFSET($E$8,LARGE($V$9:V204,1)+1,0,LARGE($V$9:V205,1)-LARGE($V$9:V204,1)-1,1))+P205,IF(A205="８％対象計",SUMIFS($E$9:E204,$N$9:N204,"")+P205-SUMIFS($E$9:E204,$A$9:A204,"非課税・不課税取引計")-SUMIFS($E$9:E204,$A$9:A204,"小計")-SUMIFS($E$9:E204,$A$9:A204,"８％消費税計")-SUMIFS($E$9:E204,$A$9:A204,"８％対象計")-SUMIFS($E$9:E204,$A$9:A204,"８％(軽減)消費税計")-SUMIFS($E$9:E204,$A$9:A204,"８％(軽減)対象計"),IF(A205="８％(軽減)消費税計",ROUND(SUMIFS($E$9:E204,$A$9:A204,"８％(軽減)対象計")/COUNTIF($A$9:A204,"８％(軽減)対象計")*0.08,0)+P205,IF(A205="８％消費税計",ROUND(SUMIFS($E$9:E204,$A$9:A204,"８％対象計")/COUNTIF($A$9:A204,"８％対象計")*0.08,0)+P205,IF(AND(A205="値引き",C205="",D205=""),0+P205,IF(C205="","",IF(D205="","",ROUND(C205*D205,0)+P205)))))))))),"")</f>
        <v/>
      </c>
      <c r="F205" s="235"/>
      <c r="G205" s="236" t="str">
        <f ca="1">IFERROR(IF($A205="非課税・不課税取引計",SUMIFS(G$9:G204,$N$9:$N204,"非・不")+$Q205,IF(A205="８％(軽減)対象計",SUMIFS($G$9:G204,$N$9:N204,"※")+Q205,IF(AND(A205="小計",COUNTIF($A$9:A204,"小計")&lt;1),SUM($G$9:G204)+Q205,IF(AND(A205="小計",COUNTIF($A$9:A204,"小計")&gt;=1),SUM(OFFSET($G$8,LARGE($V$9:V204,1)+1,0,LARGE($V$9:V205,1)-LARGE($V$9:V204,1)-1,1))+Q205,IF($A205="８％対象計",SUMIFS(G$9:G204,$N$9:$N204,"")+$Q205-SUMIFS(G$9:G204,$A$9:$A204,"非課税・不課税取引計")-SUMIFS(G$9:G204,$A$9:$A204,"小計")-SUMIFS(G$9:G204,$A$9:$A204,"８％消費税計")-SUMIFS(G$9:G204,$A$9:$A204,"８％対象計")-SUMIFS($G$9:G204,$A$9:A204,"８％(軽減)消費税計")-SUMIFS($G$9:G204,$A$9:A204,"８％(軽減)対象計"),IF(A205="８％(軽減)消費税計",ROUND(SUMIFS($G$9:G204,$A$9:A204,"８％(軽減)対象計")/COUNTIF($A$9:A204,"８％(軽減)対象計")*0.08,0)+Q205,IF($A205="８％消費税計",ROUND(SUMIFS(G$9:G204,$A$9:$A204,"８％対象計")/COUNTIF($A$9:$A204,"８％対象計")*0.08,0)+$Q205,IF(A205="値引き",T205,IF($C205="","",IF($D205="","",ROUND(F205*$D205,0)+$Q205)))))))))),"")</f>
        <v/>
      </c>
      <c r="H205" s="237" t="str">
        <f t="shared" si="12"/>
        <v/>
      </c>
      <c r="I205" s="235"/>
      <c r="J205" s="238" t="str">
        <f ca="1">IFERROR(IF($A205="非課税・不課税取引計",SUMIFS(J$9:J204,$N$9:$N204,"非・不")+$R205,IF(A205="８％(軽減)対象計",SUMIFS($J$9:J204,$N$9:N204,"※")+R205,IF(AND(A205="小計",COUNTIF($A$9:A204,"小計")&lt;1),SUM($J$9:J204)+R205,IF(AND(A205="小計",COUNTIF($A$9:A204,"小計")&gt;=1),SUM(OFFSET($J$8,LARGE($V$9:V204,1)+1,0,LARGE($V$9:V205,1)-LARGE($V$9:V204,1)-1,1))+R205,IF($A205="８％対象計",SUMIFS(J$9:J204,$N$9:$N204,"")+$R205-SUMIFS(J$9:J204,$A$9:$A204,"非課税・不課税取引計")-SUMIFS(J$9:J204,$A$9:$A204,"小計")-SUMIFS(J$9:J204,$A$9:$A204,"８％消費税計")-SUMIFS(J$9:J204,$A$9:$A204,"８％対象計")-SUMIFS($J$9:J204,$A$9:A204,"８％(軽減)消費税計")-SUMIFS($J$9:J204,$A$9:A204,"８％(軽減)対象計"),IF(A205="８％(軽減)消費税計",ROUND(SUMIFS($J$9:J204,$A$9:A204,"８％(軽減)対象計")/COUNTIF($A$9:A204,"８％(軽減)対象計")*0.08,0)+R205,IF($A205="８％消費税計",ROUND(SUMIFS(J$9:J204,$A$9:$A204,"８％対象計")/COUNTIF($A$9:$A204,"８％対象計")*0.08,0)+$R205,IF(A205="値引き",U205,IF($C205="","",IF($D205="","",ROUND(I205*$D205,0)+$R205)))))))))),"")</f>
        <v/>
      </c>
      <c r="K205" s="239" t="str">
        <f t="shared" si="13"/>
        <v/>
      </c>
      <c r="L205" s="240" t="str">
        <f t="shared" si="14"/>
        <v/>
      </c>
      <c r="M205" s="234" t="str">
        <f ca="1">IFERROR(IF($A205="非課税・不課税取引計",SUMIFS(M$9:M204,$N$9:$N204,"非・不")+$S205,IF(A205="８％(軽減)対象計",SUMIFS($M$9:M204,$N$9:N204,"※")+S205,IF(AND(A205="小計",COUNTIF($A$9:A204,"小計")&lt;1),SUM($M$9:M204)+S205,IF(AND(A205="小計",COUNTIF($A$9:A204,"小計")&gt;=1),SUM(OFFSET($M$8,LARGE($V$9:V204,1)+1,0,LARGE($V$9:V205,1)-LARGE($V$9:V204,1)-1,1))+S205,IF($A205="８％対象計",SUMIFS(M$9:M204,$N$9:$N204,"")+$S205-SUMIFS(M$9:M204,$A$9:$A204,"非課税・不課税取引計")-SUMIFS(M$9:M204,$A$9:$A204,"小計")-SUMIFS(M$9:M204,$A$9:$A204,"８％消費税計")-SUMIFS(M$9:M204,$A$9:$A204,"８％対象計")-SUMIFS($M$9:M204,$A$9:A204,"８％(軽減)消費税計")-SUMIFS($M$9:M204,$A$9:A204,"８％(軽減)対象計"),IF(A205="８％(軽減)消費税計",ROUND(SUMIFS($M$9:M204,$A$9:A204,"８％(軽減)対象計")/COUNTIF($A$9:A204,"８％(軽減)対象計")*0.08,0)+S205,IF($A205="８％消費税計",ROUND(SUMIFS(M$9:M204,$A$9:$A204,"８％対象計")/COUNTIF($A$9:$A204,"８％対象計")*0.08,0)+$S205,IF(A205="値引き",E205-G205-J205+S205,IF($C205="","",IF($D205="","",E205-G205-J205+$S205)))))))))),"")</f>
        <v/>
      </c>
      <c r="N205" s="241"/>
      <c r="O205" s="242"/>
      <c r="P205" s="308"/>
      <c r="Q205" s="249"/>
      <c r="R205" s="249"/>
      <c r="S205" s="250"/>
      <c r="T205" s="264"/>
      <c r="U205" s="265"/>
      <c r="V205" s="214" t="str">
        <f t="shared" si="15"/>
        <v/>
      </c>
    </row>
    <row r="206" spans="1:22" ht="19.899999999999999" customHeight="1">
      <c r="A206" s="230"/>
      <c r="B206" s="231"/>
      <c r="C206" s="232"/>
      <c r="D206" s="233"/>
      <c r="E206" s="234" t="str">
        <f ca="1">IFERROR(IF(A206="非課税・不課税取引計",SUMIFS($E$9:E205,$N$9:N205,"非・不")+P206,IF(A206="８％(軽減)対象計",SUMIFS($E$9:E205,$N$9:N205,"※")+P206,IF(AND(A206="小計",COUNTIF($A$9:A205,"小計")&lt;1),SUM($E$9:E205)+P206,IF(AND(A206="小計",COUNTIF($A$9:A205,"小計")&gt;=1),SUM(OFFSET($E$8,LARGE($V$9:V205,1)+1,0,LARGE($V$9:V206,1)-LARGE($V$9:V205,1)-1,1))+P206,IF(A206="８％対象計",SUMIFS($E$9:E205,$N$9:N205,"")+P206-SUMIFS($E$9:E205,$A$9:A205,"非課税・不課税取引計")-SUMIFS($E$9:E205,$A$9:A205,"小計")-SUMIFS($E$9:E205,$A$9:A205,"８％消費税計")-SUMIFS($E$9:E205,$A$9:A205,"８％対象計")-SUMIFS($E$9:E205,$A$9:A205,"８％(軽減)消費税計")-SUMIFS($E$9:E205,$A$9:A205,"８％(軽減)対象計"),IF(A206="８％(軽減)消費税計",ROUND(SUMIFS($E$9:E205,$A$9:A205,"８％(軽減)対象計")/COUNTIF($A$9:A205,"８％(軽減)対象計")*0.08,0)+P206,IF(A206="８％消費税計",ROUND(SUMIFS($E$9:E205,$A$9:A205,"８％対象計")/COUNTIF($A$9:A205,"８％対象計")*0.08,0)+P206,IF(AND(A206="値引き",C206="",D206=""),0+P206,IF(C206="","",IF(D206="","",ROUND(C206*D206,0)+P206)))))))))),"")</f>
        <v/>
      </c>
      <c r="F206" s="235"/>
      <c r="G206" s="236" t="str">
        <f ca="1">IFERROR(IF($A206="非課税・不課税取引計",SUMIFS(G$9:G205,$N$9:$N205,"非・不")+$Q206,IF(A206="８％(軽減)対象計",SUMIFS($G$9:G205,$N$9:N205,"※")+Q206,IF(AND(A206="小計",COUNTIF($A$9:A205,"小計")&lt;1),SUM($G$9:G205)+Q206,IF(AND(A206="小計",COUNTIF($A$9:A205,"小計")&gt;=1),SUM(OFFSET($G$8,LARGE($V$9:V205,1)+1,0,LARGE($V$9:V206,1)-LARGE($V$9:V205,1)-1,1))+Q206,IF($A206="８％対象計",SUMIFS(G$9:G205,$N$9:$N205,"")+$Q206-SUMIFS(G$9:G205,$A$9:$A205,"非課税・不課税取引計")-SUMIFS(G$9:G205,$A$9:$A205,"小計")-SUMIFS(G$9:G205,$A$9:$A205,"８％消費税計")-SUMIFS(G$9:G205,$A$9:$A205,"８％対象計")-SUMIFS($G$9:G205,$A$9:A205,"８％(軽減)消費税計")-SUMIFS($G$9:G205,$A$9:A205,"８％(軽減)対象計"),IF(A206="８％(軽減)消費税計",ROUND(SUMIFS($G$9:G205,$A$9:A205,"８％(軽減)対象計")/COUNTIF($A$9:A205,"８％(軽減)対象計")*0.08,0)+Q206,IF($A206="８％消費税計",ROUND(SUMIFS(G$9:G205,$A$9:$A205,"８％対象計")/COUNTIF($A$9:$A205,"８％対象計")*0.08,0)+$Q206,IF(A206="値引き",T206,IF($C206="","",IF($D206="","",ROUND(F206*$D206,0)+$Q206)))))))))),"")</f>
        <v/>
      </c>
      <c r="H206" s="237" t="str">
        <f t="shared" si="12"/>
        <v/>
      </c>
      <c r="I206" s="235"/>
      <c r="J206" s="238" t="str">
        <f ca="1">IFERROR(IF($A206="非課税・不課税取引計",SUMIFS(J$9:J205,$N$9:$N205,"非・不")+$R206,IF(A206="８％(軽減)対象計",SUMIFS($J$9:J205,$N$9:N205,"※")+R206,IF(AND(A206="小計",COUNTIF($A$9:A205,"小計")&lt;1),SUM($J$9:J205)+R206,IF(AND(A206="小計",COUNTIF($A$9:A205,"小計")&gt;=1),SUM(OFFSET($J$8,LARGE($V$9:V205,1)+1,0,LARGE($V$9:V206,1)-LARGE($V$9:V205,1)-1,1))+R206,IF($A206="８％対象計",SUMIFS(J$9:J205,$N$9:$N205,"")+$R206-SUMIFS(J$9:J205,$A$9:$A205,"非課税・不課税取引計")-SUMIFS(J$9:J205,$A$9:$A205,"小計")-SUMIFS(J$9:J205,$A$9:$A205,"８％消費税計")-SUMIFS(J$9:J205,$A$9:$A205,"８％対象計")-SUMIFS($J$9:J205,$A$9:A205,"８％(軽減)消費税計")-SUMIFS($J$9:J205,$A$9:A205,"８％(軽減)対象計"),IF(A206="８％(軽減)消費税計",ROUND(SUMIFS($J$9:J205,$A$9:A205,"８％(軽減)対象計")/COUNTIF($A$9:A205,"８％(軽減)対象計")*0.08,0)+R206,IF($A206="８％消費税計",ROUND(SUMIFS(J$9:J205,$A$9:$A205,"８％対象計")/COUNTIF($A$9:$A205,"８％対象計")*0.08,0)+$R206,IF(A206="値引き",U206,IF($C206="","",IF($D206="","",ROUND(I206*$D206,0)+$R206)))))))))),"")</f>
        <v/>
      </c>
      <c r="K206" s="239" t="str">
        <f t="shared" si="13"/>
        <v/>
      </c>
      <c r="L206" s="240" t="str">
        <f t="shared" si="14"/>
        <v/>
      </c>
      <c r="M206" s="234" t="str">
        <f ca="1">IFERROR(IF($A206="非課税・不課税取引計",SUMIFS(M$9:M205,$N$9:$N205,"非・不")+$S206,IF(A206="８％(軽減)対象計",SUMIFS($M$9:M205,$N$9:N205,"※")+S206,IF(AND(A206="小計",COUNTIF($A$9:A205,"小計")&lt;1),SUM($M$9:M205)+S206,IF(AND(A206="小計",COUNTIF($A$9:A205,"小計")&gt;=1),SUM(OFFSET($M$8,LARGE($V$9:V205,1)+1,0,LARGE($V$9:V206,1)-LARGE($V$9:V205,1)-1,1))+S206,IF($A206="８％対象計",SUMIFS(M$9:M205,$N$9:$N205,"")+$S206-SUMIFS(M$9:M205,$A$9:$A205,"非課税・不課税取引計")-SUMIFS(M$9:M205,$A$9:$A205,"小計")-SUMIFS(M$9:M205,$A$9:$A205,"８％消費税計")-SUMIFS(M$9:M205,$A$9:$A205,"８％対象計")-SUMIFS($M$9:M205,$A$9:A205,"８％(軽減)消費税計")-SUMIFS($M$9:M205,$A$9:A205,"８％(軽減)対象計"),IF(A206="８％(軽減)消費税計",ROUND(SUMIFS($M$9:M205,$A$9:A205,"８％(軽減)対象計")/COUNTIF($A$9:A205,"８％(軽減)対象計")*0.08,0)+S206,IF($A206="８％消費税計",ROUND(SUMIFS(M$9:M205,$A$9:$A205,"８％対象計")/COUNTIF($A$9:$A205,"８％対象計")*0.08,0)+$S206,IF(A206="値引き",E206-G206-J206+S206,IF($C206="","",IF($D206="","",E206-G206-J206+$S206)))))))))),"")</f>
        <v/>
      </c>
      <c r="N206" s="241"/>
      <c r="O206" s="242"/>
      <c r="P206" s="308"/>
      <c r="Q206" s="249"/>
      <c r="R206" s="249"/>
      <c r="S206" s="250"/>
      <c r="T206" s="264"/>
      <c r="U206" s="265"/>
      <c r="V206" s="214" t="str">
        <f t="shared" si="15"/>
        <v/>
      </c>
    </row>
    <row r="207" spans="1:22" ht="19.899999999999999" customHeight="1">
      <c r="A207" s="230"/>
      <c r="B207" s="231"/>
      <c r="C207" s="232"/>
      <c r="D207" s="233"/>
      <c r="E207" s="234" t="str">
        <f ca="1">IFERROR(IF(A207="非課税・不課税取引計",SUMIFS($E$9:E206,$N$9:N206,"非・不")+P207,IF(A207="８％(軽減)対象計",SUMIFS($E$9:E206,$N$9:N206,"※")+P207,IF(AND(A207="小計",COUNTIF($A$9:A206,"小計")&lt;1),SUM($E$9:E206)+P207,IF(AND(A207="小計",COUNTIF($A$9:A206,"小計")&gt;=1),SUM(OFFSET($E$8,LARGE($V$9:V206,1)+1,0,LARGE($V$9:V207,1)-LARGE($V$9:V206,1)-1,1))+P207,IF(A207="８％対象計",SUMIFS($E$9:E206,$N$9:N206,"")+P207-SUMIFS($E$9:E206,$A$9:A206,"非課税・不課税取引計")-SUMIFS($E$9:E206,$A$9:A206,"小計")-SUMIFS($E$9:E206,$A$9:A206,"８％消費税計")-SUMIFS($E$9:E206,$A$9:A206,"８％対象計")-SUMIFS($E$9:E206,$A$9:A206,"８％(軽減)消費税計")-SUMIFS($E$9:E206,$A$9:A206,"８％(軽減)対象計"),IF(A207="８％(軽減)消費税計",ROUND(SUMIFS($E$9:E206,$A$9:A206,"８％(軽減)対象計")/COUNTIF($A$9:A206,"８％(軽減)対象計")*0.08,0)+P207,IF(A207="８％消費税計",ROUND(SUMIFS($E$9:E206,$A$9:A206,"８％対象計")/COUNTIF($A$9:A206,"８％対象計")*0.08,0)+P207,IF(AND(A207="値引き",C207="",D207=""),0+P207,IF(C207="","",IF(D207="","",ROUND(C207*D207,0)+P207)))))))))),"")</f>
        <v/>
      </c>
      <c r="F207" s="235"/>
      <c r="G207" s="236" t="str">
        <f ca="1">IFERROR(IF($A207="非課税・不課税取引計",SUMIFS(G$9:G206,$N$9:$N206,"非・不")+$Q207,IF(A207="８％(軽減)対象計",SUMIFS($G$9:G206,$N$9:N206,"※")+Q207,IF(AND(A207="小計",COUNTIF($A$9:A206,"小計")&lt;1),SUM($G$9:G206)+Q207,IF(AND(A207="小計",COUNTIF($A$9:A206,"小計")&gt;=1),SUM(OFFSET($G$8,LARGE($V$9:V206,1)+1,0,LARGE($V$9:V207,1)-LARGE($V$9:V206,1)-1,1))+Q207,IF($A207="８％対象計",SUMIFS(G$9:G206,$N$9:$N206,"")+$Q207-SUMIFS(G$9:G206,$A$9:$A206,"非課税・不課税取引計")-SUMIFS(G$9:G206,$A$9:$A206,"小計")-SUMIFS(G$9:G206,$A$9:$A206,"８％消費税計")-SUMIFS(G$9:G206,$A$9:$A206,"８％対象計")-SUMIFS($G$9:G206,$A$9:A206,"８％(軽減)消費税計")-SUMIFS($G$9:G206,$A$9:A206,"８％(軽減)対象計"),IF(A207="８％(軽減)消費税計",ROUND(SUMIFS($G$9:G206,$A$9:A206,"８％(軽減)対象計")/COUNTIF($A$9:A206,"８％(軽減)対象計")*0.08,0)+Q207,IF($A207="８％消費税計",ROUND(SUMIFS(G$9:G206,$A$9:$A206,"８％対象計")/COUNTIF($A$9:$A206,"８％対象計")*0.08,0)+$Q207,IF(A207="値引き",T207,IF($C207="","",IF($D207="","",ROUND(F207*$D207,0)+$Q207)))))))))),"")</f>
        <v/>
      </c>
      <c r="H207" s="237" t="str">
        <f t="shared" si="12"/>
        <v/>
      </c>
      <c r="I207" s="235"/>
      <c r="J207" s="238" t="str">
        <f ca="1">IFERROR(IF($A207="非課税・不課税取引計",SUMIFS(J$9:J206,$N$9:$N206,"非・不")+$R207,IF(A207="８％(軽減)対象計",SUMIFS($J$9:J206,$N$9:N206,"※")+R207,IF(AND(A207="小計",COUNTIF($A$9:A206,"小計")&lt;1),SUM($J$9:J206)+R207,IF(AND(A207="小計",COUNTIF($A$9:A206,"小計")&gt;=1),SUM(OFFSET($J$8,LARGE($V$9:V206,1)+1,0,LARGE($V$9:V207,1)-LARGE($V$9:V206,1)-1,1))+R207,IF($A207="８％対象計",SUMIFS(J$9:J206,$N$9:$N206,"")+$R207-SUMIFS(J$9:J206,$A$9:$A206,"非課税・不課税取引計")-SUMIFS(J$9:J206,$A$9:$A206,"小計")-SUMIFS(J$9:J206,$A$9:$A206,"８％消費税計")-SUMIFS(J$9:J206,$A$9:$A206,"８％対象計")-SUMIFS($J$9:J206,$A$9:A206,"８％(軽減)消費税計")-SUMIFS($J$9:J206,$A$9:A206,"８％(軽減)対象計"),IF(A207="８％(軽減)消費税計",ROUND(SUMIFS($J$9:J206,$A$9:A206,"８％(軽減)対象計")/COUNTIF($A$9:A206,"８％(軽減)対象計")*0.08,0)+R207,IF($A207="８％消費税計",ROUND(SUMIFS(J$9:J206,$A$9:$A206,"８％対象計")/COUNTIF($A$9:$A206,"８％対象計")*0.08,0)+$R207,IF(A207="値引き",U207,IF($C207="","",IF($D207="","",ROUND(I207*$D207,0)+$R207)))))))))),"")</f>
        <v/>
      </c>
      <c r="K207" s="239" t="str">
        <f t="shared" si="13"/>
        <v/>
      </c>
      <c r="L207" s="240" t="str">
        <f t="shared" si="14"/>
        <v/>
      </c>
      <c r="M207" s="234" t="str">
        <f ca="1">IFERROR(IF($A207="非課税・不課税取引計",SUMIFS(M$9:M206,$N$9:$N206,"非・不")+$S207,IF(A207="８％(軽減)対象計",SUMIFS($M$9:M206,$N$9:N206,"※")+S207,IF(AND(A207="小計",COUNTIF($A$9:A206,"小計")&lt;1),SUM($M$9:M206)+S207,IF(AND(A207="小計",COUNTIF($A$9:A206,"小計")&gt;=1),SUM(OFFSET($M$8,LARGE($V$9:V206,1)+1,0,LARGE($V$9:V207,1)-LARGE($V$9:V206,1)-1,1))+S207,IF($A207="８％対象計",SUMIFS(M$9:M206,$N$9:$N206,"")+$S207-SUMIFS(M$9:M206,$A$9:$A206,"非課税・不課税取引計")-SUMIFS(M$9:M206,$A$9:$A206,"小計")-SUMIFS(M$9:M206,$A$9:$A206,"８％消費税計")-SUMIFS(M$9:M206,$A$9:$A206,"８％対象計")-SUMIFS($M$9:M206,$A$9:A206,"８％(軽減)消費税計")-SUMIFS($M$9:M206,$A$9:A206,"８％(軽減)対象計"),IF(A207="８％(軽減)消費税計",ROUND(SUMIFS($M$9:M206,$A$9:A206,"８％(軽減)対象計")/COUNTIF($A$9:A206,"８％(軽減)対象計")*0.08,0)+S207,IF($A207="８％消費税計",ROUND(SUMIFS(M$9:M206,$A$9:$A206,"８％対象計")/COUNTIF($A$9:$A206,"８％対象計")*0.08,0)+$S207,IF(A207="値引き",E207-G207-J207+S207,IF($C207="","",IF($D207="","",E207-G207-J207+$S207)))))))))),"")</f>
        <v/>
      </c>
      <c r="N207" s="241"/>
      <c r="O207" s="242"/>
      <c r="P207" s="308"/>
      <c r="Q207" s="249"/>
      <c r="R207" s="249"/>
      <c r="S207" s="250"/>
      <c r="T207" s="264"/>
      <c r="U207" s="265"/>
      <c r="V207" s="214" t="str">
        <f t="shared" si="15"/>
        <v/>
      </c>
    </row>
    <row r="208" spans="1:22" ht="19.899999999999999" customHeight="1">
      <c r="A208" s="230"/>
      <c r="B208" s="231"/>
      <c r="C208" s="232"/>
      <c r="D208" s="233"/>
      <c r="E208" s="234" t="str">
        <f ca="1">IFERROR(IF(A208="非課税・不課税取引計",SUMIFS($E$9:E207,$N$9:N207,"非・不")+P208,IF(A208="８％(軽減)対象計",SUMIFS($E$9:E207,$N$9:N207,"※")+P208,IF(AND(A208="小計",COUNTIF($A$9:A207,"小計")&lt;1),SUM($E$9:E207)+P208,IF(AND(A208="小計",COUNTIF($A$9:A207,"小計")&gt;=1),SUM(OFFSET($E$8,LARGE($V$9:V207,1)+1,0,LARGE($V$9:V208,1)-LARGE($V$9:V207,1)-1,1))+P208,IF(A208="８％対象計",SUMIFS($E$9:E207,$N$9:N207,"")+P208-SUMIFS($E$9:E207,$A$9:A207,"非課税・不課税取引計")-SUMIFS($E$9:E207,$A$9:A207,"小計")-SUMIFS($E$9:E207,$A$9:A207,"８％消費税計")-SUMIFS($E$9:E207,$A$9:A207,"８％対象計")-SUMIFS($E$9:E207,$A$9:A207,"８％(軽減)消費税計")-SUMIFS($E$9:E207,$A$9:A207,"８％(軽減)対象計"),IF(A208="８％(軽減)消費税計",ROUND(SUMIFS($E$9:E207,$A$9:A207,"８％(軽減)対象計")/COUNTIF($A$9:A207,"８％(軽減)対象計")*0.08,0)+P208,IF(A208="８％消費税計",ROUND(SUMIFS($E$9:E207,$A$9:A207,"８％対象計")/COUNTIF($A$9:A207,"８％対象計")*0.08,0)+P208,IF(AND(A208="値引き",C208="",D208=""),0+P208,IF(C208="","",IF(D208="","",ROUND(C208*D208,0)+P208)))))))))),"")</f>
        <v/>
      </c>
      <c r="F208" s="235"/>
      <c r="G208" s="236" t="str">
        <f ca="1">IFERROR(IF($A208="非課税・不課税取引計",SUMIFS(G$9:G207,$N$9:$N207,"非・不")+$Q208,IF(A208="８％(軽減)対象計",SUMIFS($G$9:G207,$N$9:N207,"※")+Q208,IF(AND(A208="小計",COUNTIF($A$9:A207,"小計")&lt;1),SUM($G$9:G207)+Q208,IF(AND(A208="小計",COUNTIF($A$9:A207,"小計")&gt;=1),SUM(OFFSET($G$8,LARGE($V$9:V207,1)+1,0,LARGE($V$9:V208,1)-LARGE($V$9:V207,1)-1,1))+Q208,IF($A208="８％対象計",SUMIFS(G$9:G207,$N$9:$N207,"")+$Q208-SUMIFS(G$9:G207,$A$9:$A207,"非課税・不課税取引計")-SUMIFS(G$9:G207,$A$9:$A207,"小計")-SUMIFS(G$9:G207,$A$9:$A207,"８％消費税計")-SUMIFS(G$9:G207,$A$9:$A207,"８％対象計")-SUMIFS($G$9:G207,$A$9:A207,"８％(軽減)消費税計")-SUMIFS($G$9:G207,$A$9:A207,"８％(軽減)対象計"),IF(A208="８％(軽減)消費税計",ROUND(SUMIFS($G$9:G207,$A$9:A207,"８％(軽減)対象計")/COUNTIF($A$9:A207,"８％(軽減)対象計")*0.08,0)+Q208,IF($A208="８％消費税計",ROUND(SUMIFS(G$9:G207,$A$9:$A207,"８％対象計")/COUNTIF($A$9:$A207,"８％対象計")*0.08,0)+$Q208,IF(A208="値引き",T208,IF($C208="","",IF($D208="","",ROUND(F208*$D208,0)+$Q208)))))))))),"")</f>
        <v/>
      </c>
      <c r="H208" s="237" t="str">
        <f t="shared" si="12"/>
        <v/>
      </c>
      <c r="I208" s="235"/>
      <c r="J208" s="238" t="str">
        <f ca="1">IFERROR(IF($A208="非課税・不課税取引計",SUMIFS(J$9:J207,$N$9:$N207,"非・不")+$R208,IF(A208="８％(軽減)対象計",SUMIFS($J$9:J207,$N$9:N207,"※")+R208,IF(AND(A208="小計",COUNTIF($A$9:A207,"小計")&lt;1),SUM($J$9:J207)+R208,IF(AND(A208="小計",COUNTIF($A$9:A207,"小計")&gt;=1),SUM(OFFSET($J$8,LARGE($V$9:V207,1)+1,0,LARGE($V$9:V208,1)-LARGE($V$9:V207,1)-1,1))+R208,IF($A208="８％対象計",SUMIFS(J$9:J207,$N$9:$N207,"")+$R208-SUMIFS(J$9:J207,$A$9:$A207,"非課税・不課税取引計")-SUMIFS(J$9:J207,$A$9:$A207,"小計")-SUMIFS(J$9:J207,$A$9:$A207,"８％消費税計")-SUMIFS(J$9:J207,$A$9:$A207,"８％対象計")-SUMIFS($J$9:J207,$A$9:A207,"８％(軽減)消費税計")-SUMIFS($J$9:J207,$A$9:A207,"８％(軽減)対象計"),IF(A208="８％(軽減)消費税計",ROUND(SUMIFS($J$9:J207,$A$9:A207,"８％(軽減)対象計")/COUNTIF($A$9:A207,"８％(軽減)対象計")*0.08,0)+R208,IF($A208="８％消費税計",ROUND(SUMIFS(J$9:J207,$A$9:$A207,"８％対象計")/COUNTIF($A$9:$A207,"８％対象計")*0.08,0)+$R208,IF(A208="値引き",U208,IF($C208="","",IF($D208="","",ROUND(I208*$D208,0)+$R208)))))))))),"")</f>
        <v/>
      </c>
      <c r="K208" s="239" t="str">
        <f t="shared" si="13"/>
        <v/>
      </c>
      <c r="L208" s="240" t="str">
        <f t="shared" si="14"/>
        <v/>
      </c>
      <c r="M208" s="234" t="str">
        <f ca="1">IFERROR(IF($A208="非課税・不課税取引計",SUMIFS(M$9:M207,$N$9:$N207,"非・不")+$S208,IF(A208="８％(軽減)対象計",SUMIFS($M$9:M207,$N$9:N207,"※")+S208,IF(AND(A208="小計",COUNTIF($A$9:A207,"小計")&lt;1),SUM($M$9:M207)+S208,IF(AND(A208="小計",COUNTIF($A$9:A207,"小計")&gt;=1),SUM(OFFSET($M$8,LARGE($V$9:V207,1)+1,0,LARGE($V$9:V208,1)-LARGE($V$9:V207,1)-1,1))+S208,IF($A208="８％対象計",SUMIFS(M$9:M207,$N$9:$N207,"")+$S208-SUMIFS(M$9:M207,$A$9:$A207,"非課税・不課税取引計")-SUMIFS(M$9:M207,$A$9:$A207,"小計")-SUMIFS(M$9:M207,$A$9:$A207,"８％消費税計")-SUMIFS(M$9:M207,$A$9:$A207,"８％対象計")-SUMIFS($M$9:M207,$A$9:A207,"８％(軽減)消費税計")-SUMIFS($M$9:M207,$A$9:A207,"８％(軽減)対象計"),IF(A208="８％(軽減)消費税計",ROUND(SUMIFS($M$9:M207,$A$9:A207,"８％(軽減)対象計")/COUNTIF($A$9:A207,"８％(軽減)対象計")*0.08,0)+S208,IF($A208="８％消費税計",ROUND(SUMIFS(M$9:M207,$A$9:$A207,"８％対象計")/COUNTIF($A$9:$A207,"８％対象計")*0.08,0)+$S208,IF(A208="値引き",E208-G208-J208+S208,IF($C208="","",IF($D208="","",E208-G208-J208+$S208)))))))))),"")</f>
        <v/>
      </c>
      <c r="N208" s="241"/>
      <c r="O208" s="242"/>
      <c r="P208" s="308"/>
      <c r="Q208" s="249"/>
      <c r="R208" s="249"/>
      <c r="S208" s="250"/>
      <c r="T208" s="264"/>
      <c r="U208" s="265"/>
      <c r="V208" s="214" t="str">
        <f t="shared" si="15"/>
        <v/>
      </c>
    </row>
    <row r="209" spans="1:22" ht="19.899999999999999" customHeight="1">
      <c r="A209" s="230"/>
      <c r="B209" s="231"/>
      <c r="C209" s="232"/>
      <c r="D209" s="233"/>
      <c r="E209" s="234" t="str">
        <f ca="1">IFERROR(IF(A209="非課税・不課税取引計",SUMIFS($E$9:E208,$N$9:N208,"非・不")+P209,IF(A209="８％(軽減)対象計",SUMIFS($E$9:E208,$N$9:N208,"※")+P209,IF(AND(A209="小計",COUNTIF($A$9:A208,"小計")&lt;1),SUM($E$9:E208)+P209,IF(AND(A209="小計",COUNTIF($A$9:A208,"小計")&gt;=1),SUM(OFFSET($E$8,LARGE($V$9:V208,1)+1,0,LARGE($V$9:V209,1)-LARGE($V$9:V208,1)-1,1))+P209,IF(A209="８％対象計",SUMIFS($E$9:E208,$N$9:N208,"")+P209-SUMIFS($E$9:E208,$A$9:A208,"非課税・不課税取引計")-SUMIFS($E$9:E208,$A$9:A208,"小計")-SUMIFS($E$9:E208,$A$9:A208,"８％消費税計")-SUMIFS($E$9:E208,$A$9:A208,"８％対象計")-SUMIFS($E$9:E208,$A$9:A208,"８％(軽減)消費税計")-SUMIFS($E$9:E208,$A$9:A208,"８％(軽減)対象計"),IF(A209="８％(軽減)消費税計",ROUND(SUMIFS($E$9:E208,$A$9:A208,"８％(軽減)対象計")/COUNTIF($A$9:A208,"８％(軽減)対象計")*0.08,0)+P209,IF(A209="８％消費税計",ROUND(SUMIFS($E$9:E208,$A$9:A208,"８％対象計")/COUNTIF($A$9:A208,"８％対象計")*0.08,0)+P209,IF(AND(A209="値引き",C209="",D209=""),0+P209,IF(C209="","",IF(D209="","",ROUND(C209*D209,0)+P209)))))))))),"")</f>
        <v/>
      </c>
      <c r="F209" s="235"/>
      <c r="G209" s="236" t="str">
        <f ca="1">IFERROR(IF($A209="非課税・不課税取引計",SUMIFS(G$9:G208,$N$9:$N208,"非・不")+$Q209,IF(A209="８％(軽減)対象計",SUMIFS($G$9:G208,$N$9:N208,"※")+Q209,IF(AND(A209="小計",COUNTIF($A$9:A208,"小計")&lt;1),SUM($G$9:G208)+Q209,IF(AND(A209="小計",COUNTIF($A$9:A208,"小計")&gt;=1),SUM(OFFSET($G$8,LARGE($V$9:V208,1)+1,0,LARGE($V$9:V209,1)-LARGE($V$9:V208,1)-1,1))+Q209,IF($A209="８％対象計",SUMIFS(G$9:G208,$N$9:$N208,"")+$Q209-SUMIFS(G$9:G208,$A$9:$A208,"非課税・不課税取引計")-SUMIFS(G$9:G208,$A$9:$A208,"小計")-SUMIFS(G$9:G208,$A$9:$A208,"８％消費税計")-SUMIFS(G$9:G208,$A$9:$A208,"８％対象計")-SUMIFS($G$9:G208,$A$9:A208,"８％(軽減)消費税計")-SUMIFS($G$9:G208,$A$9:A208,"８％(軽減)対象計"),IF(A209="８％(軽減)消費税計",ROUND(SUMIFS($G$9:G208,$A$9:A208,"８％(軽減)対象計")/COUNTIF($A$9:A208,"８％(軽減)対象計")*0.08,0)+Q209,IF($A209="８％消費税計",ROUND(SUMIFS(G$9:G208,$A$9:$A208,"８％対象計")/COUNTIF($A$9:$A208,"８％対象計")*0.08,0)+$Q209,IF(A209="値引き",T209,IF($C209="","",IF($D209="","",ROUND(F209*$D209,0)+$Q209)))))))))),"")</f>
        <v/>
      </c>
      <c r="H209" s="237" t="str">
        <f t="shared" si="12"/>
        <v/>
      </c>
      <c r="I209" s="235"/>
      <c r="J209" s="238" t="str">
        <f ca="1">IFERROR(IF($A209="非課税・不課税取引計",SUMIFS(J$9:J208,$N$9:$N208,"非・不")+$R209,IF(A209="８％(軽減)対象計",SUMIFS($J$9:J208,$N$9:N208,"※")+R209,IF(AND(A209="小計",COUNTIF($A$9:A208,"小計")&lt;1),SUM($J$9:J208)+R209,IF(AND(A209="小計",COUNTIF($A$9:A208,"小計")&gt;=1),SUM(OFFSET($J$8,LARGE($V$9:V208,1)+1,0,LARGE($V$9:V209,1)-LARGE($V$9:V208,1)-1,1))+R209,IF($A209="８％対象計",SUMIFS(J$9:J208,$N$9:$N208,"")+$R209-SUMIFS(J$9:J208,$A$9:$A208,"非課税・不課税取引計")-SUMIFS(J$9:J208,$A$9:$A208,"小計")-SUMIFS(J$9:J208,$A$9:$A208,"８％消費税計")-SUMIFS(J$9:J208,$A$9:$A208,"８％対象計")-SUMIFS($J$9:J208,$A$9:A208,"８％(軽減)消費税計")-SUMIFS($J$9:J208,$A$9:A208,"８％(軽減)対象計"),IF(A209="８％(軽減)消費税計",ROUND(SUMIFS($J$9:J208,$A$9:A208,"８％(軽減)対象計")/COUNTIF($A$9:A208,"８％(軽減)対象計")*0.08,0)+R209,IF($A209="８％消費税計",ROUND(SUMIFS(J$9:J208,$A$9:$A208,"８％対象計")/COUNTIF($A$9:$A208,"８％対象計")*0.08,0)+$R209,IF(A209="値引き",U209,IF($C209="","",IF($D209="","",ROUND(I209*$D209,0)+$R209)))))))))),"")</f>
        <v/>
      </c>
      <c r="K209" s="239" t="str">
        <f t="shared" si="13"/>
        <v/>
      </c>
      <c r="L209" s="240" t="str">
        <f t="shared" si="14"/>
        <v/>
      </c>
      <c r="M209" s="234" t="str">
        <f ca="1">IFERROR(IF($A209="非課税・不課税取引計",SUMIFS(M$9:M208,$N$9:$N208,"非・不")+$S209,IF(A209="８％(軽減)対象計",SUMIFS($M$9:M208,$N$9:N208,"※")+S209,IF(AND(A209="小計",COUNTIF($A$9:A208,"小計")&lt;1),SUM($M$9:M208)+S209,IF(AND(A209="小計",COUNTIF($A$9:A208,"小計")&gt;=1),SUM(OFFSET($M$8,LARGE($V$9:V208,1)+1,0,LARGE($V$9:V209,1)-LARGE($V$9:V208,1)-1,1))+S209,IF($A209="８％対象計",SUMIFS(M$9:M208,$N$9:$N208,"")+$S209-SUMIFS(M$9:M208,$A$9:$A208,"非課税・不課税取引計")-SUMIFS(M$9:M208,$A$9:$A208,"小計")-SUMIFS(M$9:M208,$A$9:$A208,"８％消費税計")-SUMIFS(M$9:M208,$A$9:$A208,"８％対象計")-SUMIFS($M$9:M208,$A$9:A208,"８％(軽減)消費税計")-SUMIFS($M$9:M208,$A$9:A208,"８％(軽減)対象計"),IF(A209="８％(軽減)消費税計",ROUND(SUMIFS($M$9:M208,$A$9:A208,"８％(軽減)対象計")/COUNTIF($A$9:A208,"８％(軽減)対象計")*0.08,0)+S209,IF($A209="８％消費税計",ROUND(SUMIFS(M$9:M208,$A$9:$A208,"８％対象計")/COUNTIF($A$9:$A208,"８％対象計")*0.08,0)+$S209,IF(A209="値引き",E209-G209-J209+S209,IF($C209="","",IF($D209="","",E209-G209-J209+$S209)))))))))),"")</f>
        <v/>
      </c>
      <c r="N209" s="241"/>
      <c r="O209" s="242"/>
      <c r="P209" s="308"/>
      <c r="Q209" s="249"/>
      <c r="R209" s="249"/>
      <c r="S209" s="250"/>
      <c r="T209" s="264"/>
      <c r="U209" s="265"/>
      <c r="V209" s="214" t="str">
        <f t="shared" si="15"/>
        <v/>
      </c>
    </row>
    <row r="210" spans="1:22" ht="19.899999999999999" customHeight="1">
      <c r="A210" s="230"/>
      <c r="B210" s="231"/>
      <c r="C210" s="232"/>
      <c r="D210" s="233"/>
      <c r="E210" s="234" t="str">
        <f ca="1">IFERROR(IF(A210="非課税・不課税取引計",SUMIFS($E$9:E209,$N$9:N209,"非・不")+P210,IF(A210="８％(軽減)対象計",SUMIFS($E$9:E209,$N$9:N209,"※")+P210,IF(AND(A210="小計",COUNTIF($A$9:A209,"小計")&lt;1),SUM($E$9:E209)+P210,IF(AND(A210="小計",COUNTIF($A$9:A209,"小計")&gt;=1),SUM(OFFSET($E$8,LARGE($V$9:V209,1)+1,0,LARGE($V$9:V210,1)-LARGE($V$9:V209,1)-1,1))+P210,IF(A210="８％対象計",SUMIFS($E$9:E209,$N$9:N209,"")+P210-SUMIFS($E$9:E209,$A$9:A209,"非課税・不課税取引計")-SUMIFS($E$9:E209,$A$9:A209,"小計")-SUMIFS($E$9:E209,$A$9:A209,"８％消費税計")-SUMIFS($E$9:E209,$A$9:A209,"８％対象計")-SUMIFS($E$9:E209,$A$9:A209,"８％(軽減)消費税計")-SUMIFS($E$9:E209,$A$9:A209,"８％(軽減)対象計"),IF(A210="８％(軽減)消費税計",ROUND(SUMIFS($E$9:E209,$A$9:A209,"８％(軽減)対象計")/COUNTIF($A$9:A209,"８％(軽減)対象計")*0.08,0)+P210,IF(A210="８％消費税計",ROUND(SUMIFS($E$9:E209,$A$9:A209,"８％対象計")/COUNTIF($A$9:A209,"８％対象計")*0.08,0)+P210,IF(AND(A210="値引き",C210="",D210=""),0+P210,IF(C210="","",IF(D210="","",ROUND(C210*D210,0)+P210)))))))))),"")</f>
        <v/>
      </c>
      <c r="F210" s="235"/>
      <c r="G210" s="236" t="str">
        <f ca="1">IFERROR(IF($A210="非課税・不課税取引計",SUMIFS(G$9:G209,$N$9:$N209,"非・不")+$Q210,IF(A210="８％(軽減)対象計",SUMIFS($G$9:G209,$N$9:N209,"※")+Q210,IF(AND(A210="小計",COUNTIF($A$9:A209,"小計")&lt;1),SUM($G$9:G209)+Q210,IF(AND(A210="小計",COUNTIF($A$9:A209,"小計")&gt;=1),SUM(OFFSET($G$8,LARGE($V$9:V209,1)+1,0,LARGE($V$9:V210,1)-LARGE($V$9:V209,1)-1,1))+Q210,IF($A210="８％対象計",SUMIFS(G$9:G209,$N$9:$N209,"")+$Q210-SUMIFS(G$9:G209,$A$9:$A209,"非課税・不課税取引計")-SUMIFS(G$9:G209,$A$9:$A209,"小計")-SUMIFS(G$9:G209,$A$9:$A209,"８％消費税計")-SUMIFS(G$9:G209,$A$9:$A209,"８％対象計")-SUMIFS($G$9:G209,$A$9:A209,"８％(軽減)消費税計")-SUMIFS($G$9:G209,$A$9:A209,"８％(軽減)対象計"),IF(A210="８％(軽減)消費税計",ROUND(SUMIFS($G$9:G209,$A$9:A209,"８％(軽減)対象計")/COUNTIF($A$9:A209,"８％(軽減)対象計")*0.08,0)+Q210,IF($A210="８％消費税計",ROUND(SUMIFS(G$9:G209,$A$9:$A209,"８％対象計")/COUNTIF($A$9:$A209,"８％対象計")*0.08,0)+$Q210,IF(A210="値引き",T210,IF($C210="","",IF($D210="","",ROUND(F210*$D210,0)+$Q210)))))))))),"")</f>
        <v/>
      </c>
      <c r="H210" s="237" t="str">
        <f t="shared" si="12"/>
        <v/>
      </c>
      <c r="I210" s="235"/>
      <c r="J210" s="238" t="str">
        <f ca="1">IFERROR(IF($A210="非課税・不課税取引計",SUMIFS(J$9:J209,$N$9:$N209,"非・不")+$R210,IF(A210="８％(軽減)対象計",SUMIFS($J$9:J209,$N$9:N209,"※")+R210,IF(AND(A210="小計",COUNTIF($A$9:A209,"小計")&lt;1),SUM($J$9:J209)+R210,IF(AND(A210="小計",COUNTIF($A$9:A209,"小計")&gt;=1),SUM(OFFSET($J$8,LARGE($V$9:V209,1)+1,0,LARGE($V$9:V210,1)-LARGE($V$9:V209,1)-1,1))+R210,IF($A210="８％対象計",SUMIFS(J$9:J209,$N$9:$N209,"")+$R210-SUMIFS(J$9:J209,$A$9:$A209,"非課税・不課税取引計")-SUMIFS(J$9:J209,$A$9:$A209,"小計")-SUMIFS(J$9:J209,$A$9:$A209,"８％消費税計")-SUMIFS(J$9:J209,$A$9:$A209,"８％対象計")-SUMIFS($J$9:J209,$A$9:A209,"８％(軽減)消費税計")-SUMIFS($J$9:J209,$A$9:A209,"８％(軽減)対象計"),IF(A210="８％(軽減)消費税計",ROUND(SUMIFS($J$9:J209,$A$9:A209,"８％(軽減)対象計")/COUNTIF($A$9:A209,"８％(軽減)対象計")*0.08,0)+R210,IF($A210="８％消費税計",ROUND(SUMIFS(J$9:J209,$A$9:$A209,"８％対象計")/COUNTIF($A$9:$A209,"８％対象計")*0.08,0)+$R210,IF(A210="値引き",U210,IF($C210="","",IF($D210="","",ROUND(I210*$D210,0)+$R210)))))))))),"")</f>
        <v/>
      </c>
      <c r="K210" s="239" t="str">
        <f t="shared" si="13"/>
        <v/>
      </c>
      <c r="L210" s="240" t="str">
        <f t="shared" si="14"/>
        <v/>
      </c>
      <c r="M210" s="234" t="str">
        <f ca="1">IFERROR(IF($A210="非課税・不課税取引計",SUMIFS(M$9:M209,$N$9:$N209,"非・不")+$S210,IF(A210="８％(軽減)対象計",SUMIFS($M$9:M209,$N$9:N209,"※")+S210,IF(AND(A210="小計",COUNTIF($A$9:A209,"小計")&lt;1),SUM($M$9:M209)+S210,IF(AND(A210="小計",COUNTIF($A$9:A209,"小計")&gt;=1),SUM(OFFSET($M$8,LARGE($V$9:V209,1)+1,0,LARGE($V$9:V210,1)-LARGE($V$9:V209,1)-1,1))+S210,IF($A210="８％対象計",SUMIFS(M$9:M209,$N$9:$N209,"")+$S210-SUMIFS(M$9:M209,$A$9:$A209,"非課税・不課税取引計")-SUMIFS(M$9:M209,$A$9:$A209,"小計")-SUMIFS(M$9:M209,$A$9:$A209,"８％消費税計")-SUMIFS(M$9:M209,$A$9:$A209,"８％対象計")-SUMIFS($M$9:M209,$A$9:A209,"８％(軽減)消費税計")-SUMIFS($M$9:M209,$A$9:A209,"８％(軽減)対象計"),IF(A210="８％(軽減)消費税計",ROUND(SUMIFS($M$9:M209,$A$9:A209,"８％(軽減)対象計")/COUNTIF($A$9:A209,"８％(軽減)対象計")*0.08,0)+S210,IF($A210="８％消費税計",ROUND(SUMIFS(M$9:M209,$A$9:$A209,"８％対象計")/COUNTIF($A$9:$A209,"８％対象計")*0.08,0)+$S210,IF(A210="値引き",E210-G210-J210+S210,IF($C210="","",IF($D210="","",E210-G210-J210+$S210)))))))))),"")</f>
        <v/>
      </c>
      <c r="N210" s="241"/>
      <c r="O210" s="242"/>
      <c r="P210" s="308"/>
      <c r="Q210" s="249"/>
      <c r="R210" s="249"/>
      <c r="S210" s="250"/>
      <c r="T210" s="264"/>
      <c r="U210" s="265"/>
      <c r="V210" s="214" t="str">
        <f t="shared" si="15"/>
        <v/>
      </c>
    </row>
    <row r="211" spans="1:22" ht="19.899999999999999" customHeight="1">
      <c r="A211" s="230"/>
      <c r="B211" s="231"/>
      <c r="C211" s="232"/>
      <c r="D211" s="233"/>
      <c r="E211" s="234" t="str">
        <f ca="1">IFERROR(IF(A211="非課税・不課税取引計",SUMIFS($E$9:E210,$N$9:N210,"非・不")+P211,IF(A211="８％(軽減)対象計",SUMIFS($E$9:E210,$N$9:N210,"※")+P211,IF(AND(A211="小計",COUNTIF($A$9:A210,"小計")&lt;1),SUM($E$9:E210)+P211,IF(AND(A211="小計",COUNTIF($A$9:A210,"小計")&gt;=1),SUM(OFFSET($E$8,LARGE($V$9:V210,1)+1,0,LARGE($V$9:V211,1)-LARGE($V$9:V210,1)-1,1))+P211,IF(A211="８％対象計",SUMIFS($E$9:E210,$N$9:N210,"")+P211-SUMIFS($E$9:E210,$A$9:A210,"非課税・不課税取引計")-SUMIFS($E$9:E210,$A$9:A210,"小計")-SUMIFS($E$9:E210,$A$9:A210,"８％消費税計")-SUMIFS($E$9:E210,$A$9:A210,"８％対象計")-SUMIFS($E$9:E210,$A$9:A210,"８％(軽減)消費税計")-SUMIFS($E$9:E210,$A$9:A210,"８％(軽減)対象計"),IF(A211="８％(軽減)消費税計",ROUND(SUMIFS($E$9:E210,$A$9:A210,"８％(軽減)対象計")/COUNTIF($A$9:A210,"８％(軽減)対象計")*0.08,0)+P211,IF(A211="８％消費税計",ROUND(SUMIFS($E$9:E210,$A$9:A210,"８％対象計")/COUNTIF($A$9:A210,"８％対象計")*0.08,0)+P211,IF(AND(A211="値引き",C211="",D211=""),0+P211,IF(C211="","",IF(D211="","",ROUND(C211*D211,0)+P211)))))))))),"")</f>
        <v/>
      </c>
      <c r="F211" s="235"/>
      <c r="G211" s="236" t="str">
        <f ca="1">IFERROR(IF($A211="非課税・不課税取引計",SUMIFS(G$9:G210,$N$9:$N210,"非・不")+$Q211,IF(A211="８％(軽減)対象計",SUMIFS($G$9:G210,$N$9:N210,"※")+Q211,IF(AND(A211="小計",COUNTIF($A$9:A210,"小計")&lt;1),SUM($G$9:G210)+Q211,IF(AND(A211="小計",COUNTIF($A$9:A210,"小計")&gt;=1),SUM(OFFSET($G$8,LARGE($V$9:V210,1)+1,0,LARGE($V$9:V211,1)-LARGE($V$9:V210,1)-1,1))+Q211,IF($A211="８％対象計",SUMIFS(G$9:G210,$N$9:$N210,"")+$Q211-SUMIFS(G$9:G210,$A$9:$A210,"非課税・不課税取引計")-SUMIFS(G$9:G210,$A$9:$A210,"小計")-SUMIFS(G$9:G210,$A$9:$A210,"８％消費税計")-SUMIFS(G$9:G210,$A$9:$A210,"８％対象計")-SUMIFS($G$9:G210,$A$9:A210,"８％(軽減)消費税計")-SUMIFS($G$9:G210,$A$9:A210,"８％(軽減)対象計"),IF(A211="８％(軽減)消費税計",ROUND(SUMIFS($G$9:G210,$A$9:A210,"８％(軽減)対象計")/COUNTIF($A$9:A210,"８％(軽減)対象計")*0.08,0)+Q211,IF($A211="８％消費税計",ROUND(SUMIFS(G$9:G210,$A$9:$A210,"８％対象計")/COUNTIF($A$9:$A210,"８％対象計")*0.08,0)+$Q211,IF(A211="値引き",T211,IF($C211="","",IF($D211="","",ROUND(F211*$D211,0)+$Q211)))))))))),"")</f>
        <v/>
      </c>
      <c r="H211" s="237" t="str">
        <f t="shared" si="12"/>
        <v/>
      </c>
      <c r="I211" s="235"/>
      <c r="J211" s="238" t="str">
        <f ca="1">IFERROR(IF($A211="非課税・不課税取引計",SUMIFS(J$9:J210,$N$9:$N210,"非・不")+$R211,IF(A211="８％(軽減)対象計",SUMIFS($J$9:J210,$N$9:N210,"※")+R211,IF(AND(A211="小計",COUNTIF($A$9:A210,"小計")&lt;1),SUM($J$9:J210)+R211,IF(AND(A211="小計",COUNTIF($A$9:A210,"小計")&gt;=1),SUM(OFFSET($J$8,LARGE($V$9:V210,1)+1,0,LARGE($V$9:V211,1)-LARGE($V$9:V210,1)-1,1))+R211,IF($A211="８％対象計",SUMIFS(J$9:J210,$N$9:$N210,"")+$R211-SUMIFS(J$9:J210,$A$9:$A210,"非課税・不課税取引計")-SUMIFS(J$9:J210,$A$9:$A210,"小計")-SUMIFS(J$9:J210,$A$9:$A210,"８％消費税計")-SUMIFS(J$9:J210,$A$9:$A210,"８％対象計")-SUMIFS($J$9:J210,$A$9:A210,"８％(軽減)消費税計")-SUMIFS($J$9:J210,$A$9:A210,"８％(軽減)対象計"),IF(A211="８％(軽減)消費税計",ROUND(SUMIFS($J$9:J210,$A$9:A210,"８％(軽減)対象計")/COUNTIF($A$9:A210,"８％(軽減)対象計")*0.08,0)+R211,IF($A211="８％消費税計",ROUND(SUMIFS(J$9:J210,$A$9:$A210,"８％対象計")/COUNTIF($A$9:$A210,"８％対象計")*0.08,0)+$R211,IF(A211="値引き",U211,IF($C211="","",IF($D211="","",ROUND(I211*$D211,0)+$R211)))))))))),"")</f>
        <v/>
      </c>
      <c r="K211" s="239" t="str">
        <f t="shared" si="13"/>
        <v/>
      </c>
      <c r="L211" s="240" t="str">
        <f t="shared" si="14"/>
        <v/>
      </c>
      <c r="M211" s="234" t="str">
        <f ca="1">IFERROR(IF($A211="非課税・不課税取引計",SUMIFS(M$9:M210,$N$9:$N210,"非・不")+$S211,IF(A211="８％(軽減)対象計",SUMIFS($M$9:M210,$N$9:N210,"※")+S211,IF(AND(A211="小計",COUNTIF($A$9:A210,"小計")&lt;1),SUM($M$9:M210)+S211,IF(AND(A211="小計",COUNTIF($A$9:A210,"小計")&gt;=1),SUM(OFFSET($M$8,LARGE($V$9:V210,1)+1,0,LARGE($V$9:V211,1)-LARGE($V$9:V210,1)-1,1))+S211,IF($A211="８％対象計",SUMIFS(M$9:M210,$N$9:$N210,"")+$S211-SUMIFS(M$9:M210,$A$9:$A210,"非課税・不課税取引計")-SUMIFS(M$9:M210,$A$9:$A210,"小計")-SUMIFS(M$9:M210,$A$9:$A210,"８％消費税計")-SUMIFS(M$9:M210,$A$9:$A210,"８％対象計")-SUMIFS($M$9:M210,$A$9:A210,"８％(軽減)消費税計")-SUMIFS($M$9:M210,$A$9:A210,"８％(軽減)対象計"),IF(A211="８％(軽減)消費税計",ROUND(SUMIFS($M$9:M210,$A$9:A210,"８％(軽減)対象計")/COUNTIF($A$9:A210,"８％(軽減)対象計")*0.08,0)+S211,IF($A211="８％消費税計",ROUND(SUMIFS(M$9:M210,$A$9:$A210,"８％対象計")/COUNTIF($A$9:$A210,"８％対象計")*0.08,0)+$S211,IF(A211="値引き",E211-G211-J211+S211,IF($C211="","",IF($D211="","",E211-G211-J211+$S211)))))))))),"")</f>
        <v/>
      </c>
      <c r="N211" s="241"/>
      <c r="O211" s="242"/>
      <c r="P211" s="308"/>
      <c r="Q211" s="249"/>
      <c r="R211" s="249"/>
      <c r="S211" s="250"/>
      <c r="T211" s="264"/>
      <c r="U211" s="265"/>
      <c r="V211" s="214" t="str">
        <f t="shared" si="15"/>
        <v/>
      </c>
    </row>
    <row r="212" spans="1:22" ht="19.899999999999999" customHeight="1">
      <c r="A212" s="230"/>
      <c r="B212" s="231"/>
      <c r="C212" s="232"/>
      <c r="D212" s="233"/>
      <c r="E212" s="234" t="str">
        <f ca="1">IFERROR(IF(A212="非課税・不課税取引計",SUMIFS($E$9:E211,$N$9:N211,"非・不")+P212,IF(A212="８％(軽減)対象計",SUMIFS($E$9:E211,$N$9:N211,"※")+P212,IF(AND(A212="小計",COUNTIF($A$9:A211,"小計")&lt;1),SUM($E$9:E211)+P212,IF(AND(A212="小計",COUNTIF($A$9:A211,"小計")&gt;=1),SUM(OFFSET($E$8,LARGE($V$9:V211,1)+1,0,LARGE($V$9:V212,1)-LARGE($V$9:V211,1)-1,1))+P212,IF(A212="８％対象計",SUMIFS($E$9:E211,$N$9:N211,"")+P212-SUMIFS($E$9:E211,$A$9:A211,"非課税・不課税取引計")-SUMIFS($E$9:E211,$A$9:A211,"小計")-SUMIFS($E$9:E211,$A$9:A211,"８％消費税計")-SUMIFS($E$9:E211,$A$9:A211,"８％対象計")-SUMIFS($E$9:E211,$A$9:A211,"８％(軽減)消費税計")-SUMIFS($E$9:E211,$A$9:A211,"８％(軽減)対象計"),IF(A212="８％(軽減)消費税計",ROUND(SUMIFS($E$9:E211,$A$9:A211,"８％(軽減)対象計")/COUNTIF($A$9:A211,"８％(軽減)対象計")*0.08,0)+P212,IF(A212="８％消費税計",ROUND(SUMIFS($E$9:E211,$A$9:A211,"８％対象計")/COUNTIF($A$9:A211,"８％対象計")*0.08,0)+P212,IF(AND(A212="値引き",C212="",D212=""),0+P212,IF(C212="","",IF(D212="","",ROUND(C212*D212,0)+P212)))))))))),"")</f>
        <v/>
      </c>
      <c r="F212" s="235"/>
      <c r="G212" s="236" t="str">
        <f ca="1">IFERROR(IF($A212="非課税・不課税取引計",SUMIFS(G$9:G211,$N$9:$N211,"非・不")+$Q212,IF(A212="８％(軽減)対象計",SUMIFS($G$9:G211,$N$9:N211,"※")+Q212,IF(AND(A212="小計",COUNTIF($A$9:A211,"小計")&lt;1),SUM($G$9:G211)+Q212,IF(AND(A212="小計",COUNTIF($A$9:A211,"小計")&gt;=1),SUM(OFFSET($G$8,LARGE($V$9:V211,1)+1,0,LARGE($V$9:V212,1)-LARGE($V$9:V211,1)-1,1))+Q212,IF($A212="８％対象計",SUMIFS(G$9:G211,$N$9:$N211,"")+$Q212-SUMIFS(G$9:G211,$A$9:$A211,"非課税・不課税取引計")-SUMIFS(G$9:G211,$A$9:$A211,"小計")-SUMIFS(G$9:G211,$A$9:$A211,"８％消費税計")-SUMIFS(G$9:G211,$A$9:$A211,"８％対象計")-SUMIFS($G$9:G211,$A$9:A211,"８％(軽減)消費税計")-SUMIFS($G$9:G211,$A$9:A211,"８％(軽減)対象計"),IF(A212="８％(軽減)消費税計",ROUND(SUMIFS($G$9:G211,$A$9:A211,"８％(軽減)対象計")/COUNTIF($A$9:A211,"８％(軽減)対象計")*0.08,0)+Q212,IF($A212="８％消費税計",ROUND(SUMIFS(G$9:G211,$A$9:$A211,"８％対象計")/COUNTIF($A$9:$A211,"８％対象計")*0.08,0)+$Q212,IF(A212="値引き",T212,IF($C212="","",IF($D212="","",ROUND(F212*$D212,0)+$Q212)))))))))),"")</f>
        <v/>
      </c>
      <c r="H212" s="237" t="str">
        <f t="shared" si="12"/>
        <v/>
      </c>
      <c r="I212" s="235"/>
      <c r="J212" s="238" t="str">
        <f ca="1">IFERROR(IF($A212="非課税・不課税取引計",SUMIFS(J$9:J211,$N$9:$N211,"非・不")+$R212,IF(A212="８％(軽減)対象計",SUMIFS($J$9:J211,$N$9:N211,"※")+R212,IF(AND(A212="小計",COUNTIF($A$9:A211,"小計")&lt;1),SUM($J$9:J211)+R212,IF(AND(A212="小計",COUNTIF($A$9:A211,"小計")&gt;=1),SUM(OFFSET($J$8,LARGE($V$9:V211,1)+1,0,LARGE($V$9:V212,1)-LARGE($V$9:V211,1)-1,1))+R212,IF($A212="８％対象計",SUMIFS(J$9:J211,$N$9:$N211,"")+$R212-SUMIFS(J$9:J211,$A$9:$A211,"非課税・不課税取引計")-SUMIFS(J$9:J211,$A$9:$A211,"小計")-SUMIFS(J$9:J211,$A$9:$A211,"８％消費税計")-SUMIFS(J$9:J211,$A$9:$A211,"８％対象計")-SUMIFS($J$9:J211,$A$9:A211,"８％(軽減)消費税計")-SUMIFS($J$9:J211,$A$9:A211,"８％(軽減)対象計"),IF(A212="８％(軽減)消費税計",ROUND(SUMIFS($J$9:J211,$A$9:A211,"８％(軽減)対象計")/COUNTIF($A$9:A211,"８％(軽減)対象計")*0.08,0)+R212,IF($A212="８％消費税計",ROUND(SUMIFS(J$9:J211,$A$9:$A211,"８％対象計")/COUNTIF($A$9:$A211,"８％対象計")*0.08,0)+$R212,IF(A212="値引き",U212,IF($C212="","",IF($D212="","",ROUND(I212*$D212,0)+$R212)))))))))),"")</f>
        <v/>
      </c>
      <c r="K212" s="239" t="str">
        <f t="shared" si="13"/>
        <v/>
      </c>
      <c r="L212" s="240" t="str">
        <f t="shared" si="14"/>
        <v/>
      </c>
      <c r="M212" s="234" t="str">
        <f ca="1">IFERROR(IF($A212="非課税・不課税取引計",SUMIFS(M$9:M211,$N$9:$N211,"非・不")+$S212,IF(A212="８％(軽減)対象計",SUMIFS($M$9:M211,$N$9:N211,"※")+S212,IF(AND(A212="小計",COUNTIF($A$9:A211,"小計")&lt;1),SUM($M$9:M211)+S212,IF(AND(A212="小計",COUNTIF($A$9:A211,"小計")&gt;=1),SUM(OFFSET($M$8,LARGE($V$9:V211,1)+1,0,LARGE($V$9:V212,1)-LARGE($V$9:V211,1)-1,1))+S212,IF($A212="８％対象計",SUMIFS(M$9:M211,$N$9:$N211,"")+$S212-SUMIFS(M$9:M211,$A$9:$A211,"非課税・不課税取引計")-SUMIFS(M$9:M211,$A$9:$A211,"小計")-SUMIFS(M$9:M211,$A$9:$A211,"８％消費税計")-SUMIFS(M$9:M211,$A$9:$A211,"８％対象計")-SUMIFS($M$9:M211,$A$9:A211,"８％(軽減)消費税計")-SUMIFS($M$9:M211,$A$9:A211,"８％(軽減)対象計"),IF(A212="８％(軽減)消費税計",ROUND(SUMIFS($M$9:M211,$A$9:A211,"８％(軽減)対象計")/COUNTIF($A$9:A211,"８％(軽減)対象計")*0.08,0)+S212,IF($A212="８％消費税計",ROUND(SUMIFS(M$9:M211,$A$9:$A211,"８％対象計")/COUNTIF($A$9:$A211,"８％対象計")*0.08,0)+$S212,IF(A212="値引き",E212-G212-J212+S212,IF($C212="","",IF($D212="","",E212-G212-J212+$S212)))))))))),"")</f>
        <v/>
      </c>
      <c r="N212" s="241"/>
      <c r="O212" s="242"/>
      <c r="P212" s="308"/>
      <c r="Q212" s="249"/>
      <c r="R212" s="249"/>
      <c r="S212" s="250"/>
      <c r="T212" s="264"/>
      <c r="U212" s="265"/>
      <c r="V212" s="214" t="str">
        <f t="shared" si="15"/>
        <v/>
      </c>
    </row>
    <row r="213" spans="1:22" ht="19.899999999999999" customHeight="1">
      <c r="A213" s="230"/>
      <c r="B213" s="231"/>
      <c r="C213" s="232"/>
      <c r="D213" s="233"/>
      <c r="E213" s="234" t="str">
        <f ca="1">IFERROR(IF(A213="非課税・不課税取引計",SUMIFS($E$9:E212,$N$9:N212,"非・不")+P213,IF(A213="８％(軽減)対象計",SUMIFS($E$9:E212,$N$9:N212,"※")+P213,IF(AND(A213="小計",COUNTIF($A$9:A212,"小計")&lt;1),SUM($E$9:E212)+P213,IF(AND(A213="小計",COUNTIF($A$9:A212,"小計")&gt;=1),SUM(OFFSET($E$8,LARGE($V$9:V212,1)+1,0,LARGE($V$9:V213,1)-LARGE($V$9:V212,1)-1,1))+P213,IF(A213="８％対象計",SUMIFS($E$9:E212,$N$9:N212,"")+P213-SUMIFS($E$9:E212,$A$9:A212,"非課税・不課税取引計")-SUMIFS($E$9:E212,$A$9:A212,"小計")-SUMIFS($E$9:E212,$A$9:A212,"８％消費税計")-SUMIFS($E$9:E212,$A$9:A212,"８％対象計")-SUMIFS($E$9:E212,$A$9:A212,"８％(軽減)消費税計")-SUMIFS($E$9:E212,$A$9:A212,"８％(軽減)対象計"),IF(A213="８％(軽減)消費税計",ROUND(SUMIFS($E$9:E212,$A$9:A212,"８％(軽減)対象計")/COUNTIF($A$9:A212,"８％(軽減)対象計")*0.08,0)+P213,IF(A213="８％消費税計",ROUND(SUMIFS($E$9:E212,$A$9:A212,"８％対象計")/COUNTIF($A$9:A212,"８％対象計")*0.08,0)+P213,IF(AND(A213="値引き",C213="",D213=""),0+P213,IF(C213="","",IF(D213="","",ROUND(C213*D213,0)+P213)))))))))),"")</f>
        <v/>
      </c>
      <c r="F213" s="235"/>
      <c r="G213" s="236" t="str">
        <f ca="1">IFERROR(IF($A213="非課税・不課税取引計",SUMIFS(G$9:G212,$N$9:$N212,"非・不")+$Q213,IF(A213="８％(軽減)対象計",SUMIFS($G$9:G212,$N$9:N212,"※")+Q213,IF(AND(A213="小計",COUNTIF($A$9:A212,"小計")&lt;1),SUM($G$9:G212)+Q213,IF(AND(A213="小計",COUNTIF($A$9:A212,"小計")&gt;=1),SUM(OFFSET($G$8,LARGE($V$9:V212,1)+1,0,LARGE($V$9:V213,1)-LARGE($V$9:V212,1)-1,1))+Q213,IF($A213="８％対象計",SUMIFS(G$9:G212,$N$9:$N212,"")+$Q213-SUMIFS(G$9:G212,$A$9:$A212,"非課税・不課税取引計")-SUMIFS(G$9:G212,$A$9:$A212,"小計")-SUMIFS(G$9:G212,$A$9:$A212,"８％消費税計")-SUMIFS(G$9:G212,$A$9:$A212,"８％対象計")-SUMIFS($G$9:G212,$A$9:A212,"８％(軽減)消費税計")-SUMIFS($G$9:G212,$A$9:A212,"８％(軽減)対象計"),IF(A213="８％(軽減)消費税計",ROUND(SUMIFS($G$9:G212,$A$9:A212,"８％(軽減)対象計")/COUNTIF($A$9:A212,"８％(軽減)対象計")*0.08,0)+Q213,IF($A213="８％消費税計",ROUND(SUMIFS(G$9:G212,$A$9:$A212,"８％対象計")/COUNTIF($A$9:$A212,"８％対象計")*0.08,0)+$Q213,IF(A213="値引き",T213,IF($C213="","",IF($D213="","",ROUND(F213*$D213,0)+$Q213)))))))))),"")</f>
        <v/>
      </c>
      <c r="H213" s="237" t="str">
        <f t="shared" si="12"/>
        <v/>
      </c>
      <c r="I213" s="235"/>
      <c r="J213" s="238" t="str">
        <f ca="1">IFERROR(IF($A213="非課税・不課税取引計",SUMIFS(J$9:J212,$N$9:$N212,"非・不")+$R213,IF(A213="８％(軽減)対象計",SUMIFS($J$9:J212,$N$9:N212,"※")+R213,IF(AND(A213="小計",COUNTIF($A$9:A212,"小計")&lt;1),SUM($J$9:J212)+R213,IF(AND(A213="小計",COUNTIF($A$9:A212,"小計")&gt;=1),SUM(OFFSET($J$8,LARGE($V$9:V212,1)+1,0,LARGE($V$9:V213,1)-LARGE($V$9:V212,1)-1,1))+R213,IF($A213="８％対象計",SUMIFS(J$9:J212,$N$9:$N212,"")+$R213-SUMIFS(J$9:J212,$A$9:$A212,"非課税・不課税取引計")-SUMIFS(J$9:J212,$A$9:$A212,"小計")-SUMIFS(J$9:J212,$A$9:$A212,"８％消費税計")-SUMIFS(J$9:J212,$A$9:$A212,"８％対象計")-SUMIFS($J$9:J212,$A$9:A212,"８％(軽減)消費税計")-SUMIFS($J$9:J212,$A$9:A212,"８％(軽減)対象計"),IF(A213="８％(軽減)消費税計",ROUND(SUMIFS($J$9:J212,$A$9:A212,"８％(軽減)対象計")/COUNTIF($A$9:A212,"８％(軽減)対象計")*0.08,0)+R213,IF($A213="８％消費税計",ROUND(SUMIFS(J$9:J212,$A$9:$A212,"８％対象計")/COUNTIF($A$9:$A212,"８％対象計")*0.08,0)+$R213,IF(A213="値引き",U213,IF($C213="","",IF($D213="","",ROUND(I213*$D213,0)+$R213)))))))))),"")</f>
        <v/>
      </c>
      <c r="K213" s="239" t="str">
        <f t="shared" si="13"/>
        <v/>
      </c>
      <c r="L213" s="240" t="str">
        <f t="shared" si="14"/>
        <v/>
      </c>
      <c r="M213" s="234" t="str">
        <f ca="1">IFERROR(IF($A213="非課税・不課税取引計",SUMIFS(M$9:M212,$N$9:$N212,"非・不")+$S213,IF(A213="８％(軽減)対象計",SUMIFS($M$9:M212,$N$9:N212,"※")+S213,IF(AND(A213="小計",COUNTIF($A$9:A212,"小計")&lt;1),SUM($M$9:M212)+S213,IF(AND(A213="小計",COUNTIF($A$9:A212,"小計")&gt;=1),SUM(OFFSET($M$8,LARGE($V$9:V212,1)+1,0,LARGE($V$9:V213,1)-LARGE($V$9:V212,1)-1,1))+S213,IF($A213="８％対象計",SUMIFS(M$9:M212,$N$9:$N212,"")+$S213-SUMIFS(M$9:M212,$A$9:$A212,"非課税・不課税取引計")-SUMIFS(M$9:M212,$A$9:$A212,"小計")-SUMIFS(M$9:M212,$A$9:$A212,"８％消費税計")-SUMIFS(M$9:M212,$A$9:$A212,"８％対象計")-SUMIFS($M$9:M212,$A$9:A212,"８％(軽減)消費税計")-SUMIFS($M$9:M212,$A$9:A212,"８％(軽減)対象計"),IF(A213="８％(軽減)消費税計",ROUND(SUMIFS($M$9:M212,$A$9:A212,"８％(軽減)対象計")/COUNTIF($A$9:A212,"８％(軽減)対象計")*0.08,0)+S213,IF($A213="８％消費税計",ROUND(SUMIFS(M$9:M212,$A$9:$A212,"８％対象計")/COUNTIF($A$9:$A212,"８％対象計")*0.08,0)+$S213,IF(A213="値引き",E213-G213-J213+S213,IF($C213="","",IF($D213="","",E213-G213-J213+$S213)))))))))),"")</f>
        <v/>
      </c>
      <c r="N213" s="241"/>
      <c r="O213" s="242"/>
      <c r="P213" s="308"/>
      <c r="Q213" s="249"/>
      <c r="R213" s="249"/>
      <c r="S213" s="250"/>
      <c r="T213" s="264"/>
      <c r="U213" s="265"/>
      <c r="V213" s="214" t="str">
        <f t="shared" si="15"/>
        <v/>
      </c>
    </row>
    <row r="214" spans="1:22" ht="19.899999999999999" customHeight="1">
      <c r="A214" s="230"/>
      <c r="B214" s="231"/>
      <c r="C214" s="232"/>
      <c r="D214" s="233"/>
      <c r="E214" s="234" t="str">
        <f ca="1">IFERROR(IF(A214="非課税・不課税取引計",SUMIFS($E$9:E213,$N$9:N213,"非・不")+P214,IF(A214="８％(軽減)対象計",SUMIFS($E$9:E213,$N$9:N213,"※")+P214,IF(AND(A214="小計",COUNTIF($A$9:A213,"小計")&lt;1),SUM($E$9:E213)+P214,IF(AND(A214="小計",COUNTIF($A$9:A213,"小計")&gt;=1),SUM(OFFSET($E$8,LARGE($V$9:V213,1)+1,0,LARGE($V$9:V214,1)-LARGE($V$9:V213,1)-1,1))+P214,IF(A214="８％対象計",SUMIFS($E$9:E213,$N$9:N213,"")+P214-SUMIFS($E$9:E213,$A$9:A213,"非課税・不課税取引計")-SUMIFS($E$9:E213,$A$9:A213,"小計")-SUMIFS($E$9:E213,$A$9:A213,"８％消費税計")-SUMIFS($E$9:E213,$A$9:A213,"８％対象計")-SUMIFS($E$9:E213,$A$9:A213,"８％(軽減)消費税計")-SUMIFS($E$9:E213,$A$9:A213,"８％(軽減)対象計"),IF(A214="８％(軽減)消費税計",ROUND(SUMIFS($E$9:E213,$A$9:A213,"８％(軽減)対象計")/COUNTIF($A$9:A213,"８％(軽減)対象計")*0.08,0)+P214,IF(A214="８％消費税計",ROUND(SUMIFS($E$9:E213,$A$9:A213,"８％対象計")/COUNTIF($A$9:A213,"８％対象計")*0.08,0)+P214,IF(AND(A214="値引き",C214="",D214=""),0+P214,IF(C214="","",IF(D214="","",ROUND(C214*D214,0)+P214)))))))))),"")</f>
        <v/>
      </c>
      <c r="F214" s="235"/>
      <c r="G214" s="236" t="str">
        <f ca="1">IFERROR(IF($A214="非課税・不課税取引計",SUMIFS(G$9:G213,$N$9:$N213,"非・不")+$Q214,IF(A214="８％(軽減)対象計",SUMIFS($G$9:G213,$N$9:N213,"※")+Q214,IF(AND(A214="小計",COUNTIF($A$9:A213,"小計")&lt;1),SUM($G$9:G213)+Q214,IF(AND(A214="小計",COUNTIF($A$9:A213,"小計")&gt;=1),SUM(OFFSET($G$8,LARGE($V$9:V213,1)+1,0,LARGE($V$9:V214,1)-LARGE($V$9:V213,1)-1,1))+Q214,IF($A214="８％対象計",SUMIFS(G$9:G213,$N$9:$N213,"")+$Q214-SUMIFS(G$9:G213,$A$9:$A213,"非課税・不課税取引計")-SUMIFS(G$9:G213,$A$9:$A213,"小計")-SUMIFS(G$9:G213,$A$9:$A213,"８％消費税計")-SUMIFS(G$9:G213,$A$9:$A213,"８％対象計")-SUMIFS($G$9:G213,$A$9:A213,"８％(軽減)消費税計")-SUMIFS($G$9:G213,$A$9:A213,"８％(軽減)対象計"),IF(A214="８％(軽減)消費税計",ROUND(SUMIFS($G$9:G213,$A$9:A213,"８％(軽減)対象計")/COUNTIF($A$9:A213,"８％(軽減)対象計")*0.08,0)+Q214,IF($A214="８％消費税計",ROUND(SUMIFS(G$9:G213,$A$9:$A213,"８％対象計")/COUNTIF($A$9:$A213,"８％対象計")*0.08,0)+$Q214,IF(A214="値引き",T214,IF($C214="","",IF($D214="","",ROUND(F214*$D214,0)+$Q214)))))))))),"")</f>
        <v/>
      </c>
      <c r="H214" s="237" t="str">
        <f t="shared" si="12"/>
        <v/>
      </c>
      <c r="I214" s="235"/>
      <c r="J214" s="238" t="str">
        <f ca="1">IFERROR(IF($A214="非課税・不課税取引計",SUMIFS(J$9:J213,$N$9:$N213,"非・不")+$R214,IF(A214="８％(軽減)対象計",SUMIFS($J$9:J213,$N$9:N213,"※")+R214,IF(AND(A214="小計",COUNTIF($A$9:A213,"小計")&lt;1),SUM($J$9:J213)+R214,IF(AND(A214="小計",COUNTIF($A$9:A213,"小計")&gt;=1),SUM(OFFSET($J$8,LARGE($V$9:V213,1)+1,0,LARGE($V$9:V214,1)-LARGE($V$9:V213,1)-1,1))+R214,IF($A214="８％対象計",SUMIFS(J$9:J213,$N$9:$N213,"")+$R214-SUMIFS(J$9:J213,$A$9:$A213,"非課税・不課税取引計")-SUMIFS(J$9:J213,$A$9:$A213,"小計")-SUMIFS(J$9:J213,$A$9:$A213,"８％消費税計")-SUMIFS(J$9:J213,$A$9:$A213,"８％対象計")-SUMIFS($J$9:J213,$A$9:A213,"８％(軽減)消費税計")-SUMIFS($J$9:J213,$A$9:A213,"８％(軽減)対象計"),IF(A214="８％(軽減)消費税計",ROUND(SUMIFS($J$9:J213,$A$9:A213,"８％(軽減)対象計")/COUNTIF($A$9:A213,"８％(軽減)対象計")*0.08,0)+R214,IF($A214="８％消費税計",ROUND(SUMIFS(J$9:J213,$A$9:$A213,"８％対象計")/COUNTIF($A$9:$A213,"８％対象計")*0.08,0)+$R214,IF(A214="値引き",U214,IF($C214="","",IF($D214="","",ROUND(I214*$D214,0)+$R214)))))))))),"")</f>
        <v/>
      </c>
      <c r="K214" s="239" t="str">
        <f t="shared" si="13"/>
        <v/>
      </c>
      <c r="L214" s="240" t="str">
        <f t="shared" si="14"/>
        <v/>
      </c>
      <c r="M214" s="234" t="str">
        <f ca="1">IFERROR(IF($A214="非課税・不課税取引計",SUMIFS(M$9:M213,$N$9:$N213,"非・不")+$S214,IF(A214="８％(軽減)対象計",SUMIFS($M$9:M213,$N$9:N213,"※")+S214,IF(AND(A214="小計",COUNTIF($A$9:A213,"小計")&lt;1),SUM($M$9:M213)+S214,IF(AND(A214="小計",COUNTIF($A$9:A213,"小計")&gt;=1),SUM(OFFSET($M$8,LARGE($V$9:V213,1)+1,0,LARGE($V$9:V214,1)-LARGE($V$9:V213,1)-1,1))+S214,IF($A214="８％対象計",SUMIFS(M$9:M213,$N$9:$N213,"")+$S214-SUMIFS(M$9:M213,$A$9:$A213,"非課税・不課税取引計")-SUMIFS(M$9:M213,$A$9:$A213,"小計")-SUMIFS(M$9:M213,$A$9:$A213,"８％消費税計")-SUMIFS(M$9:M213,$A$9:$A213,"８％対象計")-SUMIFS($M$9:M213,$A$9:A213,"８％(軽減)消費税計")-SUMIFS($M$9:M213,$A$9:A213,"８％(軽減)対象計"),IF(A214="８％(軽減)消費税計",ROUND(SUMIFS($M$9:M213,$A$9:A213,"８％(軽減)対象計")/COUNTIF($A$9:A213,"８％(軽減)対象計")*0.08,0)+S214,IF($A214="８％消費税計",ROUND(SUMIFS(M$9:M213,$A$9:$A213,"８％対象計")/COUNTIF($A$9:$A213,"８％対象計")*0.08,0)+$S214,IF(A214="値引き",E214-G214-J214+S214,IF($C214="","",IF($D214="","",E214-G214-J214+$S214)))))))))),"")</f>
        <v/>
      </c>
      <c r="N214" s="241"/>
      <c r="O214" s="242"/>
      <c r="P214" s="308"/>
      <c r="Q214" s="249"/>
      <c r="R214" s="249"/>
      <c r="S214" s="250"/>
      <c r="T214" s="264"/>
      <c r="U214" s="265"/>
      <c r="V214" s="214" t="str">
        <f t="shared" si="15"/>
        <v/>
      </c>
    </row>
    <row r="215" spans="1:22" ht="19.899999999999999" customHeight="1">
      <c r="A215" s="230"/>
      <c r="B215" s="231"/>
      <c r="C215" s="232"/>
      <c r="D215" s="233"/>
      <c r="E215" s="234" t="str">
        <f ca="1">IFERROR(IF(A215="非課税・不課税取引計",SUMIFS($E$9:E214,$N$9:N214,"非・不")+P215,IF(A215="８％(軽減)対象計",SUMIFS($E$9:E214,$N$9:N214,"※")+P215,IF(AND(A215="小計",COUNTIF($A$9:A214,"小計")&lt;1),SUM($E$9:E214)+P215,IF(AND(A215="小計",COUNTIF($A$9:A214,"小計")&gt;=1),SUM(OFFSET($E$8,LARGE($V$9:V214,1)+1,0,LARGE($V$9:V215,1)-LARGE($V$9:V214,1)-1,1))+P215,IF(A215="８％対象計",SUMIFS($E$9:E214,$N$9:N214,"")+P215-SUMIFS($E$9:E214,$A$9:A214,"非課税・不課税取引計")-SUMIFS($E$9:E214,$A$9:A214,"小計")-SUMIFS($E$9:E214,$A$9:A214,"８％消費税計")-SUMIFS($E$9:E214,$A$9:A214,"８％対象計")-SUMIFS($E$9:E214,$A$9:A214,"８％(軽減)消費税計")-SUMIFS($E$9:E214,$A$9:A214,"８％(軽減)対象計"),IF(A215="８％(軽減)消費税計",ROUND(SUMIFS($E$9:E214,$A$9:A214,"８％(軽減)対象計")/COUNTIF($A$9:A214,"８％(軽減)対象計")*0.08,0)+P215,IF(A215="８％消費税計",ROUND(SUMIFS($E$9:E214,$A$9:A214,"８％対象計")/COUNTIF($A$9:A214,"８％対象計")*0.08,0)+P215,IF(AND(A215="値引き",C215="",D215=""),0+P215,IF(C215="","",IF(D215="","",ROUND(C215*D215,0)+P215)))))))))),"")</f>
        <v/>
      </c>
      <c r="F215" s="235"/>
      <c r="G215" s="236" t="str">
        <f ca="1">IFERROR(IF($A215="非課税・不課税取引計",SUMIFS(G$9:G214,$N$9:$N214,"非・不")+$Q215,IF(A215="８％(軽減)対象計",SUMIFS($G$9:G214,$N$9:N214,"※")+Q215,IF(AND(A215="小計",COUNTIF($A$9:A214,"小計")&lt;1),SUM($G$9:G214)+Q215,IF(AND(A215="小計",COUNTIF($A$9:A214,"小計")&gt;=1),SUM(OFFSET($G$8,LARGE($V$9:V214,1)+1,0,LARGE($V$9:V215,1)-LARGE($V$9:V214,1)-1,1))+Q215,IF($A215="８％対象計",SUMIFS(G$9:G214,$N$9:$N214,"")+$Q215-SUMIFS(G$9:G214,$A$9:$A214,"非課税・不課税取引計")-SUMIFS(G$9:G214,$A$9:$A214,"小計")-SUMIFS(G$9:G214,$A$9:$A214,"８％消費税計")-SUMIFS(G$9:G214,$A$9:$A214,"８％対象計")-SUMIFS($G$9:G214,$A$9:A214,"８％(軽減)消費税計")-SUMIFS($G$9:G214,$A$9:A214,"８％(軽減)対象計"),IF(A215="８％(軽減)消費税計",ROUND(SUMIFS($G$9:G214,$A$9:A214,"８％(軽減)対象計")/COUNTIF($A$9:A214,"８％(軽減)対象計")*0.08,0)+Q215,IF($A215="８％消費税計",ROUND(SUMIFS(G$9:G214,$A$9:$A214,"８％対象計")/COUNTIF($A$9:$A214,"８％対象計")*0.08,0)+$Q215,IF(A215="値引き",T215,IF($C215="","",IF($D215="","",ROUND(F215*$D215,0)+$Q215)))))))))),"")</f>
        <v/>
      </c>
      <c r="H215" s="237" t="str">
        <f t="shared" si="12"/>
        <v/>
      </c>
      <c r="I215" s="235"/>
      <c r="J215" s="238" t="str">
        <f ca="1">IFERROR(IF($A215="非課税・不課税取引計",SUMIFS(J$9:J214,$N$9:$N214,"非・不")+$R215,IF(A215="８％(軽減)対象計",SUMIFS($J$9:J214,$N$9:N214,"※")+R215,IF(AND(A215="小計",COUNTIF($A$9:A214,"小計")&lt;1),SUM($J$9:J214)+R215,IF(AND(A215="小計",COUNTIF($A$9:A214,"小計")&gt;=1),SUM(OFFSET($J$8,LARGE($V$9:V214,1)+1,0,LARGE($V$9:V215,1)-LARGE($V$9:V214,1)-1,1))+R215,IF($A215="８％対象計",SUMIFS(J$9:J214,$N$9:$N214,"")+$R215-SUMIFS(J$9:J214,$A$9:$A214,"非課税・不課税取引計")-SUMIFS(J$9:J214,$A$9:$A214,"小計")-SUMIFS(J$9:J214,$A$9:$A214,"８％消費税計")-SUMIFS(J$9:J214,$A$9:$A214,"８％対象計")-SUMIFS($J$9:J214,$A$9:A214,"８％(軽減)消費税計")-SUMIFS($J$9:J214,$A$9:A214,"８％(軽減)対象計"),IF(A215="８％(軽減)消費税計",ROUND(SUMIFS($J$9:J214,$A$9:A214,"８％(軽減)対象計")/COUNTIF($A$9:A214,"８％(軽減)対象計")*0.08,0)+R215,IF($A215="８％消費税計",ROUND(SUMIFS(J$9:J214,$A$9:$A214,"８％対象計")/COUNTIF($A$9:$A214,"８％対象計")*0.08,0)+$R215,IF(A215="値引き",U215,IF($C215="","",IF($D215="","",ROUND(I215*$D215,0)+$R215)))))))))),"")</f>
        <v/>
      </c>
      <c r="K215" s="239" t="str">
        <f t="shared" si="13"/>
        <v/>
      </c>
      <c r="L215" s="240" t="str">
        <f t="shared" si="14"/>
        <v/>
      </c>
      <c r="M215" s="234" t="str">
        <f ca="1">IFERROR(IF($A215="非課税・不課税取引計",SUMIFS(M$9:M214,$N$9:$N214,"非・不")+$S215,IF(A215="８％(軽減)対象計",SUMIFS($M$9:M214,$N$9:N214,"※")+S215,IF(AND(A215="小計",COUNTIF($A$9:A214,"小計")&lt;1),SUM($M$9:M214)+S215,IF(AND(A215="小計",COUNTIF($A$9:A214,"小計")&gt;=1),SUM(OFFSET($M$8,LARGE($V$9:V214,1)+1,0,LARGE($V$9:V215,1)-LARGE($V$9:V214,1)-1,1))+S215,IF($A215="８％対象計",SUMIFS(M$9:M214,$N$9:$N214,"")+$S215-SUMIFS(M$9:M214,$A$9:$A214,"非課税・不課税取引計")-SUMIFS(M$9:M214,$A$9:$A214,"小計")-SUMIFS(M$9:M214,$A$9:$A214,"８％消費税計")-SUMIFS(M$9:M214,$A$9:$A214,"８％対象計")-SUMIFS($M$9:M214,$A$9:A214,"８％(軽減)消費税計")-SUMIFS($M$9:M214,$A$9:A214,"８％(軽減)対象計"),IF(A215="８％(軽減)消費税計",ROUND(SUMIFS($M$9:M214,$A$9:A214,"８％(軽減)対象計")/COUNTIF($A$9:A214,"８％(軽減)対象計")*0.08,0)+S215,IF($A215="８％消費税計",ROUND(SUMIFS(M$9:M214,$A$9:$A214,"８％対象計")/COUNTIF($A$9:$A214,"８％対象計")*0.08,0)+$S215,IF(A215="値引き",E215-G215-J215+S215,IF($C215="","",IF($D215="","",E215-G215-J215+$S215)))))))))),"")</f>
        <v/>
      </c>
      <c r="N215" s="241"/>
      <c r="O215" s="242"/>
      <c r="P215" s="308"/>
      <c r="Q215" s="249"/>
      <c r="R215" s="249"/>
      <c r="S215" s="250"/>
      <c r="T215" s="264"/>
      <c r="U215" s="265"/>
      <c r="V215" s="214" t="str">
        <f t="shared" si="15"/>
        <v/>
      </c>
    </row>
    <row r="216" spans="1:22" ht="19.899999999999999" customHeight="1">
      <c r="A216" s="230"/>
      <c r="B216" s="231"/>
      <c r="C216" s="232"/>
      <c r="D216" s="233"/>
      <c r="E216" s="234" t="str">
        <f ca="1">IFERROR(IF(A216="非課税・不課税取引計",SUMIFS($E$9:E215,$N$9:N215,"非・不")+P216,IF(A216="８％(軽減)対象計",SUMIFS($E$9:E215,$N$9:N215,"※")+P216,IF(AND(A216="小計",COUNTIF($A$9:A215,"小計")&lt;1),SUM($E$9:E215)+P216,IF(AND(A216="小計",COUNTIF($A$9:A215,"小計")&gt;=1),SUM(OFFSET($E$8,LARGE($V$9:V215,1)+1,0,LARGE($V$9:V216,1)-LARGE($V$9:V215,1)-1,1))+P216,IF(A216="８％対象計",SUMIFS($E$9:E215,$N$9:N215,"")+P216-SUMIFS($E$9:E215,$A$9:A215,"非課税・不課税取引計")-SUMIFS($E$9:E215,$A$9:A215,"小計")-SUMIFS($E$9:E215,$A$9:A215,"８％消費税計")-SUMIFS($E$9:E215,$A$9:A215,"８％対象計")-SUMIFS($E$9:E215,$A$9:A215,"８％(軽減)消費税計")-SUMIFS($E$9:E215,$A$9:A215,"８％(軽減)対象計"),IF(A216="８％(軽減)消費税計",ROUND(SUMIFS($E$9:E215,$A$9:A215,"８％(軽減)対象計")/COUNTIF($A$9:A215,"８％(軽減)対象計")*0.08,0)+P216,IF(A216="８％消費税計",ROUND(SUMIFS($E$9:E215,$A$9:A215,"８％対象計")/COUNTIF($A$9:A215,"８％対象計")*0.08,0)+P216,IF(AND(A216="値引き",C216="",D216=""),0+P216,IF(C216="","",IF(D216="","",ROUND(C216*D216,0)+P216)))))))))),"")</f>
        <v/>
      </c>
      <c r="F216" s="235"/>
      <c r="G216" s="236" t="str">
        <f ca="1">IFERROR(IF($A216="非課税・不課税取引計",SUMIFS(G$9:G215,$N$9:$N215,"非・不")+$Q216,IF(A216="８％(軽減)対象計",SUMIFS($G$9:G215,$N$9:N215,"※")+Q216,IF(AND(A216="小計",COUNTIF($A$9:A215,"小計")&lt;1),SUM($G$9:G215)+Q216,IF(AND(A216="小計",COUNTIF($A$9:A215,"小計")&gt;=1),SUM(OFFSET($G$8,LARGE($V$9:V215,1)+1,0,LARGE($V$9:V216,1)-LARGE($V$9:V215,1)-1,1))+Q216,IF($A216="８％対象計",SUMIFS(G$9:G215,$N$9:$N215,"")+$Q216-SUMIFS(G$9:G215,$A$9:$A215,"非課税・不課税取引計")-SUMIFS(G$9:G215,$A$9:$A215,"小計")-SUMIFS(G$9:G215,$A$9:$A215,"８％消費税計")-SUMIFS(G$9:G215,$A$9:$A215,"８％対象計")-SUMIFS($G$9:G215,$A$9:A215,"８％(軽減)消費税計")-SUMIFS($G$9:G215,$A$9:A215,"８％(軽減)対象計"),IF(A216="８％(軽減)消費税計",ROUND(SUMIFS($G$9:G215,$A$9:A215,"８％(軽減)対象計")/COUNTIF($A$9:A215,"８％(軽減)対象計")*0.08,0)+Q216,IF($A216="８％消費税計",ROUND(SUMIFS(G$9:G215,$A$9:$A215,"８％対象計")/COUNTIF($A$9:$A215,"８％対象計")*0.08,0)+$Q216,IF(A216="値引き",T216,IF($C216="","",IF($D216="","",ROUND(F216*$D216,0)+$Q216)))))))))),"")</f>
        <v/>
      </c>
      <c r="H216" s="237" t="str">
        <f t="shared" si="12"/>
        <v/>
      </c>
      <c r="I216" s="235"/>
      <c r="J216" s="238" t="str">
        <f ca="1">IFERROR(IF($A216="非課税・不課税取引計",SUMIFS(J$9:J215,$N$9:$N215,"非・不")+$R216,IF(A216="８％(軽減)対象計",SUMIFS($J$9:J215,$N$9:N215,"※")+R216,IF(AND(A216="小計",COUNTIF($A$9:A215,"小計")&lt;1),SUM($J$9:J215)+R216,IF(AND(A216="小計",COUNTIF($A$9:A215,"小計")&gt;=1),SUM(OFFSET($J$8,LARGE($V$9:V215,1)+1,0,LARGE($V$9:V216,1)-LARGE($V$9:V215,1)-1,1))+R216,IF($A216="８％対象計",SUMIFS(J$9:J215,$N$9:$N215,"")+$R216-SUMIFS(J$9:J215,$A$9:$A215,"非課税・不課税取引計")-SUMIFS(J$9:J215,$A$9:$A215,"小計")-SUMIFS(J$9:J215,$A$9:$A215,"８％消費税計")-SUMIFS(J$9:J215,$A$9:$A215,"８％対象計")-SUMIFS($J$9:J215,$A$9:A215,"８％(軽減)消費税計")-SUMIFS($J$9:J215,$A$9:A215,"８％(軽減)対象計"),IF(A216="８％(軽減)消費税計",ROUND(SUMIFS($J$9:J215,$A$9:A215,"８％(軽減)対象計")/COUNTIF($A$9:A215,"８％(軽減)対象計")*0.08,0)+R216,IF($A216="８％消費税計",ROUND(SUMIFS(J$9:J215,$A$9:$A215,"８％対象計")/COUNTIF($A$9:$A215,"８％対象計")*0.08,0)+$R216,IF(A216="値引き",U216,IF($C216="","",IF($D216="","",ROUND(I216*$D216,0)+$R216)))))))))),"")</f>
        <v/>
      </c>
      <c r="K216" s="239" t="str">
        <f t="shared" si="13"/>
        <v/>
      </c>
      <c r="L216" s="240" t="str">
        <f t="shared" si="14"/>
        <v/>
      </c>
      <c r="M216" s="234" t="str">
        <f ca="1">IFERROR(IF($A216="非課税・不課税取引計",SUMIFS(M$9:M215,$N$9:$N215,"非・不")+$S216,IF(A216="８％(軽減)対象計",SUMIFS($M$9:M215,$N$9:N215,"※")+S216,IF(AND(A216="小計",COUNTIF($A$9:A215,"小計")&lt;1),SUM($M$9:M215)+S216,IF(AND(A216="小計",COUNTIF($A$9:A215,"小計")&gt;=1),SUM(OFFSET($M$8,LARGE($V$9:V215,1)+1,0,LARGE($V$9:V216,1)-LARGE($V$9:V215,1)-1,1))+S216,IF($A216="８％対象計",SUMIFS(M$9:M215,$N$9:$N215,"")+$S216-SUMIFS(M$9:M215,$A$9:$A215,"非課税・不課税取引計")-SUMIFS(M$9:M215,$A$9:$A215,"小計")-SUMIFS(M$9:M215,$A$9:$A215,"８％消費税計")-SUMIFS(M$9:M215,$A$9:$A215,"８％対象計")-SUMIFS($M$9:M215,$A$9:A215,"８％(軽減)消費税計")-SUMIFS($M$9:M215,$A$9:A215,"８％(軽減)対象計"),IF(A216="８％(軽減)消費税計",ROUND(SUMIFS($M$9:M215,$A$9:A215,"８％(軽減)対象計")/COUNTIF($A$9:A215,"８％(軽減)対象計")*0.08,0)+S216,IF($A216="８％消費税計",ROUND(SUMIFS(M$9:M215,$A$9:$A215,"８％対象計")/COUNTIF($A$9:$A215,"８％対象計")*0.08,0)+$S216,IF(A216="値引き",E216-G216-J216+S216,IF($C216="","",IF($D216="","",E216-G216-J216+$S216)))))))))),"")</f>
        <v/>
      </c>
      <c r="N216" s="241"/>
      <c r="O216" s="242"/>
      <c r="P216" s="308"/>
      <c r="Q216" s="249"/>
      <c r="R216" s="249"/>
      <c r="S216" s="250"/>
      <c r="T216" s="264"/>
      <c r="U216" s="265"/>
      <c r="V216" s="214" t="str">
        <f t="shared" si="15"/>
        <v/>
      </c>
    </row>
    <row r="217" spans="1:22" ht="19.899999999999999" customHeight="1">
      <c r="A217" s="230"/>
      <c r="B217" s="231"/>
      <c r="C217" s="232"/>
      <c r="D217" s="233"/>
      <c r="E217" s="234" t="str">
        <f ca="1">IFERROR(IF(A217="非課税・不課税取引計",SUMIFS($E$9:E216,$N$9:N216,"非・不")+P217,IF(A217="８％(軽減)対象計",SUMIFS($E$9:E216,$N$9:N216,"※")+P217,IF(AND(A217="小計",COUNTIF($A$9:A216,"小計")&lt;1),SUM($E$9:E216)+P217,IF(AND(A217="小計",COUNTIF($A$9:A216,"小計")&gt;=1),SUM(OFFSET($E$8,LARGE($V$9:V216,1)+1,0,LARGE($V$9:V217,1)-LARGE($V$9:V216,1)-1,1))+P217,IF(A217="８％対象計",SUMIFS($E$9:E216,$N$9:N216,"")+P217-SUMIFS($E$9:E216,$A$9:A216,"非課税・不課税取引計")-SUMIFS($E$9:E216,$A$9:A216,"小計")-SUMIFS($E$9:E216,$A$9:A216,"８％消費税計")-SUMIFS($E$9:E216,$A$9:A216,"８％対象計")-SUMIFS($E$9:E216,$A$9:A216,"８％(軽減)消費税計")-SUMIFS($E$9:E216,$A$9:A216,"８％(軽減)対象計"),IF(A217="８％(軽減)消費税計",ROUND(SUMIFS($E$9:E216,$A$9:A216,"８％(軽減)対象計")/COUNTIF($A$9:A216,"８％(軽減)対象計")*0.08,0)+P217,IF(A217="８％消費税計",ROUND(SUMIFS($E$9:E216,$A$9:A216,"８％対象計")/COUNTIF($A$9:A216,"８％対象計")*0.08,0)+P217,IF(AND(A217="値引き",C217="",D217=""),0+P217,IF(C217="","",IF(D217="","",ROUND(C217*D217,0)+P217)))))))))),"")</f>
        <v/>
      </c>
      <c r="F217" s="235"/>
      <c r="G217" s="236" t="str">
        <f ca="1">IFERROR(IF($A217="非課税・不課税取引計",SUMIFS(G$9:G216,$N$9:$N216,"非・不")+$Q217,IF(A217="８％(軽減)対象計",SUMIFS($G$9:G216,$N$9:N216,"※")+Q217,IF(AND(A217="小計",COUNTIF($A$9:A216,"小計")&lt;1),SUM($G$9:G216)+Q217,IF(AND(A217="小計",COUNTIF($A$9:A216,"小計")&gt;=1),SUM(OFFSET($G$8,LARGE($V$9:V216,1)+1,0,LARGE($V$9:V217,1)-LARGE($V$9:V216,1)-1,1))+Q217,IF($A217="８％対象計",SUMIFS(G$9:G216,$N$9:$N216,"")+$Q217-SUMIFS(G$9:G216,$A$9:$A216,"非課税・不課税取引計")-SUMIFS(G$9:G216,$A$9:$A216,"小計")-SUMIFS(G$9:G216,$A$9:$A216,"８％消費税計")-SUMIFS(G$9:G216,$A$9:$A216,"８％対象計")-SUMIFS($G$9:G216,$A$9:A216,"８％(軽減)消費税計")-SUMIFS($G$9:G216,$A$9:A216,"８％(軽減)対象計"),IF(A217="８％(軽減)消費税計",ROUND(SUMIFS($G$9:G216,$A$9:A216,"８％(軽減)対象計")/COUNTIF($A$9:A216,"８％(軽減)対象計")*0.08,0)+Q217,IF($A217="８％消費税計",ROUND(SUMIFS(G$9:G216,$A$9:$A216,"８％対象計")/COUNTIF($A$9:$A216,"８％対象計")*0.08,0)+$Q217,IF(A217="値引き",T217,IF($C217="","",IF($D217="","",ROUND(F217*$D217,0)+$Q217)))))))))),"")</f>
        <v/>
      </c>
      <c r="H217" s="237" t="str">
        <f t="shared" si="12"/>
        <v/>
      </c>
      <c r="I217" s="235"/>
      <c r="J217" s="238" t="str">
        <f ca="1">IFERROR(IF($A217="非課税・不課税取引計",SUMIFS(J$9:J216,$N$9:$N216,"非・不")+$R217,IF(A217="８％(軽減)対象計",SUMIFS($J$9:J216,$N$9:N216,"※")+R217,IF(AND(A217="小計",COUNTIF($A$9:A216,"小計")&lt;1),SUM($J$9:J216)+R217,IF(AND(A217="小計",COUNTIF($A$9:A216,"小計")&gt;=1),SUM(OFFSET($J$8,LARGE($V$9:V216,1)+1,0,LARGE($V$9:V217,1)-LARGE($V$9:V216,1)-1,1))+R217,IF($A217="８％対象計",SUMIFS(J$9:J216,$N$9:$N216,"")+$R217-SUMIFS(J$9:J216,$A$9:$A216,"非課税・不課税取引計")-SUMIFS(J$9:J216,$A$9:$A216,"小計")-SUMIFS(J$9:J216,$A$9:$A216,"８％消費税計")-SUMIFS(J$9:J216,$A$9:$A216,"８％対象計")-SUMIFS($J$9:J216,$A$9:A216,"８％(軽減)消費税計")-SUMIFS($J$9:J216,$A$9:A216,"８％(軽減)対象計"),IF(A217="８％(軽減)消費税計",ROUND(SUMIFS($J$9:J216,$A$9:A216,"８％(軽減)対象計")/COUNTIF($A$9:A216,"８％(軽減)対象計")*0.08,0)+R217,IF($A217="８％消費税計",ROUND(SUMIFS(J$9:J216,$A$9:$A216,"８％対象計")/COUNTIF($A$9:$A216,"８％対象計")*0.08,0)+$R217,IF(A217="値引き",U217,IF($C217="","",IF($D217="","",ROUND(I217*$D217,0)+$R217)))))))))),"")</f>
        <v/>
      </c>
      <c r="K217" s="239" t="str">
        <f t="shared" si="13"/>
        <v/>
      </c>
      <c r="L217" s="240" t="str">
        <f t="shared" si="14"/>
        <v/>
      </c>
      <c r="M217" s="234" t="str">
        <f ca="1">IFERROR(IF($A217="非課税・不課税取引計",SUMIFS(M$9:M216,$N$9:$N216,"非・不")+$S217,IF(A217="８％(軽減)対象計",SUMIFS($M$9:M216,$N$9:N216,"※")+S217,IF(AND(A217="小計",COUNTIF($A$9:A216,"小計")&lt;1),SUM($M$9:M216)+S217,IF(AND(A217="小計",COUNTIF($A$9:A216,"小計")&gt;=1),SUM(OFFSET($M$8,LARGE($V$9:V216,1)+1,0,LARGE($V$9:V217,1)-LARGE($V$9:V216,1)-1,1))+S217,IF($A217="８％対象計",SUMIFS(M$9:M216,$N$9:$N216,"")+$S217-SUMIFS(M$9:M216,$A$9:$A216,"非課税・不課税取引計")-SUMIFS(M$9:M216,$A$9:$A216,"小計")-SUMIFS(M$9:M216,$A$9:$A216,"８％消費税計")-SUMIFS(M$9:M216,$A$9:$A216,"８％対象計")-SUMIFS($M$9:M216,$A$9:A216,"８％(軽減)消費税計")-SUMIFS($M$9:M216,$A$9:A216,"８％(軽減)対象計"),IF(A217="８％(軽減)消費税計",ROUND(SUMIFS($M$9:M216,$A$9:A216,"８％(軽減)対象計")/COUNTIF($A$9:A216,"８％(軽減)対象計")*0.08,0)+S217,IF($A217="８％消費税計",ROUND(SUMIFS(M$9:M216,$A$9:$A216,"８％対象計")/COUNTIF($A$9:$A216,"８％対象計")*0.08,0)+$S217,IF(A217="値引き",E217-G217-J217+S217,IF($C217="","",IF($D217="","",E217-G217-J217+$S217)))))))))),"")</f>
        <v/>
      </c>
      <c r="N217" s="241"/>
      <c r="O217" s="242"/>
      <c r="P217" s="308"/>
      <c r="Q217" s="249"/>
      <c r="R217" s="249"/>
      <c r="S217" s="250"/>
      <c r="T217" s="264"/>
      <c r="U217" s="265"/>
      <c r="V217" s="214" t="str">
        <f t="shared" si="15"/>
        <v/>
      </c>
    </row>
    <row r="218" spans="1:22" ht="19.899999999999999" customHeight="1">
      <c r="A218" s="230"/>
      <c r="B218" s="231"/>
      <c r="C218" s="232"/>
      <c r="D218" s="233"/>
      <c r="E218" s="234" t="str">
        <f ca="1">IFERROR(IF(A218="非課税・不課税取引計",SUMIFS($E$9:E217,$N$9:N217,"非・不")+P218,IF(A218="８％(軽減)対象計",SUMIFS($E$9:E217,$N$9:N217,"※")+P218,IF(AND(A218="小計",COUNTIF($A$9:A217,"小計")&lt;1),SUM($E$9:E217)+P218,IF(AND(A218="小計",COUNTIF($A$9:A217,"小計")&gt;=1),SUM(OFFSET($E$8,LARGE($V$9:V217,1)+1,0,LARGE($V$9:V218,1)-LARGE($V$9:V217,1)-1,1))+P218,IF(A218="８％対象計",SUMIFS($E$9:E217,$N$9:N217,"")+P218-SUMIFS($E$9:E217,$A$9:A217,"非課税・不課税取引計")-SUMIFS($E$9:E217,$A$9:A217,"小計")-SUMIFS($E$9:E217,$A$9:A217,"８％消費税計")-SUMIFS($E$9:E217,$A$9:A217,"８％対象計")-SUMIFS($E$9:E217,$A$9:A217,"８％(軽減)消費税計")-SUMIFS($E$9:E217,$A$9:A217,"８％(軽減)対象計"),IF(A218="８％(軽減)消費税計",ROUND(SUMIFS($E$9:E217,$A$9:A217,"８％(軽減)対象計")/COUNTIF($A$9:A217,"８％(軽減)対象計")*0.08,0)+P218,IF(A218="８％消費税計",ROUND(SUMIFS($E$9:E217,$A$9:A217,"８％対象計")/COUNTIF($A$9:A217,"８％対象計")*0.08,0)+P218,IF(AND(A218="値引き",C218="",D218=""),0+P218,IF(C218="","",IF(D218="","",ROUND(C218*D218,0)+P218)))))))))),"")</f>
        <v/>
      </c>
      <c r="F218" s="235"/>
      <c r="G218" s="236" t="str">
        <f ca="1">IFERROR(IF($A218="非課税・不課税取引計",SUMIFS(G$9:G217,$N$9:$N217,"非・不")+$Q218,IF(A218="８％(軽減)対象計",SUMIFS($G$9:G217,$N$9:N217,"※")+Q218,IF(AND(A218="小計",COUNTIF($A$9:A217,"小計")&lt;1),SUM($G$9:G217)+Q218,IF(AND(A218="小計",COUNTIF($A$9:A217,"小計")&gt;=1),SUM(OFFSET($G$8,LARGE($V$9:V217,1)+1,0,LARGE($V$9:V218,1)-LARGE($V$9:V217,1)-1,1))+Q218,IF($A218="８％対象計",SUMIFS(G$9:G217,$N$9:$N217,"")+$Q218-SUMIFS(G$9:G217,$A$9:$A217,"非課税・不課税取引計")-SUMIFS(G$9:G217,$A$9:$A217,"小計")-SUMIFS(G$9:G217,$A$9:$A217,"８％消費税計")-SUMIFS(G$9:G217,$A$9:$A217,"８％対象計")-SUMIFS($G$9:G217,$A$9:A217,"８％(軽減)消費税計")-SUMIFS($G$9:G217,$A$9:A217,"８％(軽減)対象計"),IF(A218="８％(軽減)消費税計",ROUND(SUMIFS($G$9:G217,$A$9:A217,"８％(軽減)対象計")/COUNTIF($A$9:A217,"８％(軽減)対象計")*0.08,0)+Q218,IF($A218="８％消費税計",ROUND(SUMIFS(G$9:G217,$A$9:$A217,"８％対象計")/COUNTIF($A$9:$A217,"８％対象計")*0.08,0)+$Q218,IF(A218="値引き",T218,IF($C218="","",IF($D218="","",ROUND(F218*$D218,0)+$Q218)))))))))),"")</f>
        <v/>
      </c>
      <c r="H218" s="237" t="str">
        <f t="shared" si="12"/>
        <v/>
      </c>
      <c r="I218" s="235"/>
      <c r="J218" s="238" t="str">
        <f ca="1">IFERROR(IF($A218="非課税・不課税取引計",SUMIFS(J$9:J217,$N$9:$N217,"非・不")+$R218,IF(A218="８％(軽減)対象計",SUMIFS($J$9:J217,$N$9:N217,"※")+R218,IF(AND(A218="小計",COUNTIF($A$9:A217,"小計")&lt;1),SUM($J$9:J217)+R218,IF(AND(A218="小計",COUNTIF($A$9:A217,"小計")&gt;=1),SUM(OFFSET($J$8,LARGE($V$9:V217,1)+1,0,LARGE($V$9:V218,1)-LARGE($V$9:V217,1)-1,1))+R218,IF($A218="８％対象計",SUMIFS(J$9:J217,$N$9:$N217,"")+$R218-SUMIFS(J$9:J217,$A$9:$A217,"非課税・不課税取引計")-SUMIFS(J$9:J217,$A$9:$A217,"小計")-SUMIFS(J$9:J217,$A$9:$A217,"８％消費税計")-SUMIFS(J$9:J217,$A$9:$A217,"８％対象計")-SUMIFS($J$9:J217,$A$9:A217,"８％(軽減)消費税計")-SUMIFS($J$9:J217,$A$9:A217,"８％(軽減)対象計"),IF(A218="８％(軽減)消費税計",ROUND(SUMIFS($J$9:J217,$A$9:A217,"８％(軽減)対象計")/COUNTIF($A$9:A217,"８％(軽減)対象計")*0.08,0)+R218,IF($A218="８％消費税計",ROUND(SUMIFS(J$9:J217,$A$9:$A217,"８％対象計")/COUNTIF($A$9:$A217,"８％対象計")*0.08,0)+$R218,IF(A218="値引き",U218,IF($C218="","",IF($D218="","",ROUND(I218*$D218,0)+$R218)))))))))),"")</f>
        <v/>
      </c>
      <c r="K218" s="239" t="str">
        <f t="shared" si="13"/>
        <v/>
      </c>
      <c r="L218" s="240" t="str">
        <f t="shared" si="14"/>
        <v/>
      </c>
      <c r="M218" s="234" t="str">
        <f ca="1">IFERROR(IF($A218="非課税・不課税取引計",SUMIFS(M$9:M217,$N$9:$N217,"非・不")+$S218,IF(A218="８％(軽減)対象計",SUMIFS($M$9:M217,$N$9:N217,"※")+S218,IF(AND(A218="小計",COUNTIF($A$9:A217,"小計")&lt;1),SUM($M$9:M217)+S218,IF(AND(A218="小計",COUNTIF($A$9:A217,"小計")&gt;=1),SUM(OFFSET($M$8,LARGE($V$9:V217,1)+1,0,LARGE($V$9:V218,1)-LARGE($V$9:V217,1)-1,1))+S218,IF($A218="８％対象計",SUMIFS(M$9:M217,$N$9:$N217,"")+$S218-SUMIFS(M$9:M217,$A$9:$A217,"非課税・不課税取引計")-SUMIFS(M$9:M217,$A$9:$A217,"小計")-SUMIFS(M$9:M217,$A$9:$A217,"８％消費税計")-SUMIFS(M$9:M217,$A$9:$A217,"８％対象計")-SUMIFS($M$9:M217,$A$9:A217,"８％(軽減)消費税計")-SUMIFS($M$9:M217,$A$9:A217,"８％(軽減)対象計"),IF(A218="８％(軽減)消費税計",ROUND(SUMIFS($M$9:M217,$A$9:A217,"８％(軽減)対象計")/COUNTIF($A$9:A217,"８％(軽減)対象計")*0.08,0)+S218,IF($A218="８％消費税計",ROUND(SUMIFS(M$9:M217,$A$9:$A217,"８％対象計")/COUNTIF($A$9:$A217,"８％対象計")*0.08,0)+$S218,IF(A218="値引き",E218-G218-J218+S218,IF($C218="","",IF($D218="","",E218-G218-J218+$S218)))))))))),"")</f>
        <v/>
      </c>
      <c r="N218" s="241"/>
      <c r="O218" s="242"/>
      <c r="P218" s="308"/>
      <c r="Q218" s="249"/>
      <c r="R218" s="249"/>
      <c r="S218" s="250"/>
      <c r="T218" s="264"/>
      <c r="U218" s="265"/>
      <c r="V218" s="214" t="str">
        <f t="shared" si="15"/>
        <v/>
      </c>
    </row>
    <row r="219" spans="1:22" ht="19.899999999999999" customHeight="1">
      <c r="A219" s="230"/>
      <c r="B219" s="231"/>
      <c r="C219" s="232"/>
      <c r="D219" s="233"/>
      <c r="E219" s="234" t="str">
        <f ca="1">IFERROR(IF(A219="非課税・不課税取引計",SUMIFS($E$9:E218,$N$9:N218,"非・不")+P219,IF(A219="８％(軽減)対象計",SUMIFS($E$9:E218,$N$9:N218,"※")+P219,IF(AND(A219="小計",COUNTIF($A$9:A218,"小計")&lt;1),SUM($E$9:E218)+P219,IF(AND(A219="小計",COUNTIF($A$9:A218,"小計")&gt;=1),SUM(OFFSET($E$8,LARGE($V$9:V218,1)+1,0,LARGE($V$9:V219,1)-LARGE($V$9:V218,1)-1,1))+P219,IF(A219="８％対象計",SUMIFS($E$9:E218,$N$9:N218,"")+P219-SUMIFS($E$9:E218,$A$9:A218,"非課税・不課税取引計")-SUMIFS($E$9:E218,$A$9:A218,"小計")-SUMIFS($E$9:E218,$A$9:A218,"８％消費税計")-SUMIFS($E$9:E218,$A$9:A218,"８％対象計")-SUMIFS($E$9:E218,$A$9:A218,"８％(軽減)消費税計")-SUMIFS($E$9:E218,$A$9:A218,"８％(軽減)対象計"),IF(A219="８％(軽減)消費税計",ROUND(SUMIFS($E$9:E218,$A$9:A218,"８％(軽減)対象計")/COUNTIF($A$9:A218,"８％(軽減)対象計")*0.08,0)+P219,IF(A219="８％消費税計",ROUND(SUMIFS($E$9:E218,$A$9:A218,"８％対象計")/COUNTIF($A$9:A218,"８％対象計")*0.08,0)+P219,IF(AND(A219="値引き",C219="",D219=""),0+P219,IF(C219="","",IF(D219="","",ROUND(C219*D219,0)+P219)))))))))),"")</f>
        <v/>
      </c>
      <c r="F219" s="235"/>
      <c r="G219" s="236" t="str">
        <f ca="1">IFERROR(IF($A219="非課税・不課税取引計",SUMIFS(G$9:G218,$N$9:$N218,"非・不")+$Q219,IF(A219="８％(軽減)対象計",SUMIFS($G$9:G218,$N$9:N218,"※")+Q219,IF(AND(A219="小計",COUNTIF($A$9:A218,"小計")&lt;1),SUM($G$9:G218)+Q219,IF(AND(A219="小計",COUNTIF($A$9:A218,"小計")&gt;=1),SUM(OFFSET($G$8,LARGE($V$9:V218,1)+1,0,LARGE($V$9:V219,1)-LARGE($V$9:V218,1)-1,1))+Q219,IF($A219="８％対象計",SUMIFS(G$9:G218,$N$9:$N218,"")+$Q219-SUMIFS(G$9:G218,$A$9:$A218,"非課税・不課税取引計")-SUMIFS(G$9:G218,$A$9:$A218,"小計")-SUMIFS(G$9:G218,$A$9:$A218,"８％消費税計")-SUMIFS(G$9:G218,$A$9:$A218,"８％対象計")-SUMIFS($G$9:G218,$A$9:A218,"８％(軽減)消費税計")-SUMIFS($G$9:G218,$A$9:A218,"８％(軽減)対象計"),IF(A219="８％(軽減)消費税計",ROUND(SUMIFS($G$9:G218,$A$9:A218,"８％(軽減)対象計")/COUNTIF($A$9:A218,"８％(軽減)対象計")*0.08,0)+Q219,IF($A219="８％消費税計",ROUND(SUMIFS(G$9:G218,$A$9:$A218,"８％対象計")/COUNTIF($A$9:$A218,"８％対象計")*0.08,0)+$Q219,IF(A219="値引き",T219,IF($C219="","",IF($D219="","",ROUND(F219*$D219,0)+$Q219)))))))))),"")</f>
        <v/>
      </c>
      <c r="H219" s="237" t="str">
        <f t="shared" si="12"/>
        <v/>
      </c>
      <c r="I219" s="235"/>
      <c r="J219" s="238" t="str">
        <f ca="1">IFERROR(IF($A219="非課税・不課税取引計",SUMIFS(J$9:J218,$N$9:$N218,"非・不")+$R219,IF(A219="８％(軽減)対象計",SUMIFS($J$9:J218,$N$9:N218,"※")+R219,IF(AND(A219="小計",COUNTIF($A$9:A218,"小計")&lt;1),SUM($J$9:J218)+R219,IF(AND(A219="小計",COUNTIF($A$9:A218,"小計")&gt;=1),SUM(OFFSET($J$8,LARGE($V$9:V218,1)+1,0,LARGE($V$9:V219,1)-LARGE($V$9:V218,1)-1,1))+R219,IF($A219="８％対象計",SUMIFS(J$9:J218,$N$9:$N218,"")+$R219-SUMIFS(J$9:J218,$A$9:$A218,"非課税・不課税取引計")-SUMIFS(J$9:J218,$A$9:$A218,"小計")-SUMIFS(J$9:J218,$A$9:$A218,"８％消費税計")-SUMIFS(J$9:J218,$A$9:$A218,"８％対象計")-SUMIFS($J$9:J218,$A$9:A218,"８％(軽減)消費税計")-SUMIFS($J$9:J218,$A$9:A218,"８％(軽減)対象計"),IF(A219="８％(軽減)消費税計",ROUND(SUMIFS($J$9:J218,$A$9:A218,"８％(軽減)対象計")/COUNTIF($A$9:A218,"８％(軽減)対象計")*0.08,0)+R219,IF($A219="８％消費税計",ROUND(SUMIFS(J$9:J218,$A$9:$A218,"８％対象計")/COUNTIF($A$9:$A218,"８％対象計")*0.08,0)+$R219,IF(A219="値引き",U219,IF($C219="","",IF($D219="","",ROUND(I219*$D219,0)+$R219)))))))))),"")</f>
        <v/>
      </c>
      <c r="K219" s="239" t="str">
        <f t="shared" si="13"/>
        <v/>
      </c>
      <c r="L219" s="240" t="str">
        <f t="shared" si="14"/>
        <v/>
      </c>
      <c r="M219" s="234" t="str">
        <f ca="1">IFERROR(IF($A219="非課税・不課税取引計",SUMIFS(M$9:M218,$N$9:$N218,"非・不")+$S219,IF(A219="８％(軽減)対象計",SUMIFS($M$9:M218,$N$9:N218,"※")+S219,IF(AND(A219="小計",COUNTIF($A$9:A218,"小計")&lt;1),SUM($M$9:M218)+S219,IF(AND(A219="小計",COUNTIF($A$9:A218,"小計")&gt;=1),SUM(OFFSET($M$8,LARGE($V$9:V218,1)+1,0,LARGE($V$9:V219,1)-LARGE($V$9:V218,1)-1,1))+S219,IF($A219="８％対象計",SUMIFS(M$9:M218,$N$9:$N218,"")+$S219-SUMIFS(M$9:M218,$A$9:$A218,"非課税・不課税取引計")-SUMIFS(M$9:M218,$A$9:$A218,"小計")-SUMIFS(M$9:M218,$A$9:$A218,"８％消費税計")-SUMIFS(M$9:M218,$A$9:$A218,"８％対象計")-SUMIFS($M$9:M218,$A$9:A218,"８％(軽減)消費税計")-SUMIFS($M$9:M218,$A$9:A218,"８％(軽減)対象計"),IF(A219="８％(軽減)消費税計",ROUND(SUMIFS($M$9:M218,$A$9:A218,"８％(軽減)対象計")/COUNTIF($A$9:A218,"８％(軽減)対象計")*0.08,0)+S219,IF($A219="８％消費税計",ROUND(SUMIFS(M$9:M218,$A$9:$A218,"８％対象計")/COUNTIF($A$9:$A218,"８％対象計")*0.08,0)+$S219,IF(A219="値引き",E219-G219-J219+S219,IF($C219="","",IF($D219="","",E219-G219-J219+$S219)))))))))),"")</f>
        <v/>
      </c>
      <c r="N219" s="241"/>
      <c r="O219" s="242"/>
      <c r="P219" s="308"/>
      <c r="Q219" s="249"/>
      <c r="R219" s="249"/>
      <c r="S219" s="250"/>
      <c r="T219" s="264"/>
      <c r="U219" s="265"/>
      <c r="V219" s="214" t="str">
        <f t="shared" si="15"/>
        <v/>
      </c>
    </row>
    <row r="220" spans="1:22" ht="19.899999999999999" customHeight="1">
      <c r="A220" s="230"/>
      <c r="B220" s="231"/>
      <c r="C220" s="232"/>
      <c r="D220" s="233"/>
      <c r="E220" s="234" t="str">
        <f ca="1">IFERROR(IF(A220="非課税・不課税取引計",SUMIFS($E$9:E219,$N$9:N219,"非・不")+P220,IF(A220="８％(軽減)対象計",SUMIFS($E$9:E219,$N$9:N219,"※")+P220,IF(AND(A220="小計",COUNTIF($A$9:A219,"小計")&lt;1),SUM($E$9:E219)+P220,IF(AND(A220="小計",COUNTIF($A$9:A219,"小計")&gt;=1),SUM(OFFSET($E$8,LARGE($V$9:V219,1)+1,0,LARGE($V$9:V220,1)-LARGE($V$9:V219,1)-1,1))+P220,IF(A220="８％対象計",SUMIFS($E$9:E219,$N$9:N219,"")+P220-SUMIFS($E$9:E219,$A$9:A219,"非課税・不課税取引計")-SUMIFS($E$9:E219,$A$9:A219,"小計")-SUMIFS($E$9:E219,$A$9:A219,"８％消費税計")-SUMIFS($E$9:E219,$A$9:A219,"８％対象計")-SUMIFS($E$9:E219,$A$9:A219,"８％(軽減)消費税計")-SUMIFS($E$9:E219,$A$9:A219,"８％(軽減)対象計"),IF(A220="８％(軽減)消費税計",ROUND(SUMIFS($E$9:E219,$A$9:A219,"８％(軽減)対象計")/COUNTIF($A$9:A219,"８％(軽減)対象計")*0.08,0)+P220,IF(A220="８％消費税計",ROUND(SUMIFS($E$9:E219,$A$9:A219,"８％対象計")/COUNTIF($A$9:A219,"８％対象計")*0.08,0)+P220,IF(AND(A220="値引き",C220="",D220=""),0+P220,IF(C220="","",IF(D220="","",ROUND(C220*D220,0)+P220)))))))))),"")</f>
        <v/>
      </c>
      <c r="F220" s="235"/>
      <c r="G220" s="236" t="str">
        <f ca="1">IFERROR(IF($A220="非課税・不課税取引計",SUMIFS(G$9:G219,$N$9:$N219,"非・不")+$Q220,IF(A220="８％(軽減)対象計",SUMIFS($G$9:G219,$N$9:N219,"※")+Q220,IF(AND(A220="小計",COUNTIF($A$9:A219,"小計")&lt;1),SUM($G$9:G219)+Q220,IF(AND(A220="小計",COUNTIF($A$9:A219,"小計")&gt;=1),SUM(OFFSET($G$8,LARGE($V$9:V219,1)+1,0,LARGE($V$9:V220,1)-LARGE($V$9:V219,1)-1,1))+Q220,IF($A220="８％対象計",SUMIFS(G$9:G219,$N$9:$N219,"")+$Q220-SUMIFS(G$9:G219,$A$9:$A219,"非課税・不課税取引計")-SUMIFS(G$9:G219,$A$9:$A219,"小計")-SUMIFS(G$9:G219,$A$9:$A219,"８％消費税計")-SUMIFS(G$9:G219,$A$9:$A219,"８％対象計")-SUMIFS($G$9:G219,$A$9:A219,"８％(軽減)消費税計")-SUMIFS($G$9:G219,$A$9:A219,"８％(軽減)対象計"),IF(A220="８％(軽減)消費税計",ROUND(SUMIFS($G$9:G219,$A$9:A219,"８％(軽減)対象計")/COUNTIF($A$9:A219,"８％(軽減)対象計")*0.08,0)+Q220,IF($A220="８％消費税計",ROUND(SUMIFS(G$9:G219,$A$9:$A219,"８％対象計")/COUNTIF($A$9:$A219,"８％対象計")*0.08,0)+$Q220,IF(A220="値引き",T220,IF($C220="","",IF($D220="","",ROUND(F220*$D220,0)+$Q220)))))))))),"")</f>
        <v/>
      </c>
      <c r="H220" s="237" t="str">
        <f t="shared" si="12"/>
        <v/>
      </c>
      <c r="I220" s="235"/>
      <c r="J220" s="238" t="str">
        <f ca="1">IFERROR(IF($A220="非課税・不課税取引計",SUMIFS(J$9:J219,$N$9:$N219,"非・不")+$R220,IF(A220="８％(軽減)対象計",SUMIFS($J$9:J219,$N$9:N219,"※")+R220,IF(AND(A220="小計",COUNTIF($A$9:A219,"小計")&lt;1),SUM($J$9:J219)+R220,IF(AND(A220="小計",COUNTIF($A$9:A219,"小計")&gt;=1),SUM(OFFSET($J$8,LARGE($V$9:V219,1)+1,0,LARGE($V$9:V220,1)-LARGE($V$9:V219,1)-1,1))+R220,IF($A220="８％対象計",SUMIFS(J$9:J219,$N$9:$N219,"")+$R220-SUMIFS(J$9:J219,$A$9:$A219,"非課税・不課税取引計")-SUMIFS(J$9:J219,$A$9:$A219,"小計")-SUMIFS(J$9:J219,$A$9:$A219,"８％消費税計")-SUMIFS(J$9:J219,$A$9:$A219,"８％対象計")-SUMIFS($J$9:J219,$A$9:A219,"８％(軽減)消費税計")-SUMIFS($J$9:J219,$A$9:A219,"８％(軽減)対象計"),IF(A220="８％(軽減)消費税計",ROUND(SUMIFS($J$9:J219,$A$9:A219,"８％(軽減)対象計")/COUNTIF($A$9:A219,"８％(軽減)対象計")*0.08,0)+R220,IF($A220="８％消費税計",ROUND(SUMIFS(J$9:J219,$A$9:$A219,"８％対象計")/COUNTIF($A$9:$A219,"８％対象計")*0.08,0)+$R220,IF(A220="値引き",U220,IF($C220="","",IF($D220="","",ROUND(I220*$D220,0)+$R220)))))))))),"")</f>
        <v/>
      </c>
      <c r="K220" s="239" t="str">
        <f t="shared" si="13"/>
        <v/>
      </c>
      <c r="L220" s="240" t="str">
        <f t="shared" si="14"/>
        <v/>
      </c>
      <c r="M220" s="234" t="str">
        <f ca="1">IFERROR(IF($A220="非課税・不課税取引計",SUMIFS(M$9:M219,$N$9:$N219,"非・不")+$S220,IF(A220="８％(軽減)対象計",SUMIFS($M$9:M219,$N$9:N219,"※")+S220,IF(AND(A220="小計",COUNTIF($A$9:A219,"小計")&lt;1),SUM($M$9:M219)+S220,IF(AND(A220="小計",COUNTIF($A$9:A219,"小計")&gt;=1),SUM(OFFSET($M$8,LARGE($V$9:V219,1)+1,0,LARGE($V$9:V220,1)-LARGE($V$9:V219,1)-1,1))+S220,IF($A220="８％対象計",SUMIFS(M$9:M219,$N$9:$N219,"")+$S220-SUMIFS(M$9:M219,$A$9:$A219,"非課税・不課税取引計")-SUMIFS(M$9:M219,$A$9:$A219,"小計")-SUMIFS(M$9:M219,$A$9:$A219,"８％消費税計")-SUMIFS(M$9:M219,$A$9:$A219,"８％対象計")-SUMIFS($M$9:M219,$A$9:A219,"８％(軽減)消費税計")-SUMIFS($M$9:M219,$A$9:A219,"８％(軽減)対象計"),IF(A220="８％(軽減)消費税計",ROUND(SUMIFS($M$9:M219,$A$9:A219,"８％(軽減)対象計")/COUNTIF($A$9:A219,"８％(軽減)対象計")*0.08,0)+S220,IF($A220="８％消費税計",ROUND(SUMIFS(M$9:M219,$A$9:$A219,"８％対象計")/COUNTIF($A$9:$A219,"８％対象計")*0.08,0)+$S220,IF(A220="値引き",E220-G220-J220+S220,IF($C220="","",IF($D220="","",E220-G220-J220+$S220)))))))))),"")</f>
        <v/>
      </c>
      <c r="N220" s="241"/>
      <c r="O220" s="242"/>
      <c r="P220" s="308"/>
      <c r="Q220" s="249"/>
      <c r="R220" s="249"/>
      <c r="S220" s="250"/>
      <c r="T220" s="264"/>
      <c r="U220" s="265"/>
      <c r="V220" s="214" t="str">
        <f t="shared" si="15"/>
        <v/>
      </c>
    </row>
    <row r="221" spans="1:22" ht="19.899999999999999" customHeight="1">
      <c r="A221" s="230"/>
      <c r="B221" s="231"/>
      <c r="C221" s="232"/>
      <c r="D221" s="233"/>
      <c r="E221" s="234" t="str">
        <f ca="1">IFERROR(IF(A221="非課税・不課税取引計",SUMIFS($E$9:E220,$N$9:N220,"非・不")+P221,IF(A221="８％(軽減)対象計",SUMIFS($E$9:E220,$N$9:N220,"※")+P221,IF(AND(A221="小計",COUNTIF($A$9:A220,"小計")&lt;1),SUM($E$9:E220)+P221,IF(AND(A221="小計",COUNTIF($A$9:A220,"小計")&gt;=1),SUM(OFFSET($E$8,LARGE($V$9:V220,1)+1,0,LARGE($V$9:V221,1)-LARGE($V$9:V220,1)-1,1))+P221,IF(A221="８％対象計",SUMIFS($E$9:E220,$N$9:N220,"")+P221-SUMIFS($E$9:E220,$A$9:A220,"非課税・不課税取引計")-SUMIFS($E$9:E220,$A$9:A220,"小計")-SUMIFS($E$9:E220,$A$9:A220,"８％消費税計")-SUMIFS($E$9:E220,$A$9:A220,"８％対象計")-SUMIFS($E$9:E220,$A$9:A220,"８％(軽減)消費税計")-SUMIFS($E$9:E220,$A$9:A220,"８％(軽減)対象計"),IF(A221="８％(軽減)消費税計",ROUND(SUMIFS($E$9:E220,$A$9:A220,"８％(軽減)対象計")/COUNTIF($A$9:A220,"８％(軽減)対象計")*0.08,0)+P221,IF(A221="８％消費税計",ROUND(SUMIFS($E$9:E220,$A$9:A220,"８％対象計")/COUNTIF($A$9:A220,"８％対象計")*0.08,0)+P221,IF(AND(A221="値引き",C221="",D221=""),0+P221,IF(C221="","",IF(D221="","",ROUND(C221*D221,0)+P221)))))))))),"")</f>
        <v/>
      </c>
      <c r="F221" s="235"/>
      <c r="G221" s="236" t="str">
        <f ca="1">IFERROR(IF($A221="非課税・不課税取引計",SUMIFS(G$9:G220,$N$9:$N220,"非・不")+$Q221,IF(A221="８％(軽減)対象計",SUMIFS($G$9:G220,$N$9:N220,"※")+Q221,IF(AND(A221="小計",COUNTIF($A$9:A220,"小計")&lt;1),SUM($G$9:G220)+Q221,IF(AND(A221="小計",COUNTIF($A$9:A220,"小計")&gt;=1),SUM(OFFSET($G$8,LARGE($V$9:V220,1)+1,0,LARGE($V$9:V221,1)-LARGE($V$9:V220,1)-1,1))+Q221,IF($A221="８％対象計",SUMIFS(G$9:G220,$N$9:$N220,"")+$Q221-SUMIFS(G$9:G220,$A$9:$A220,"非課税・不課税取引計")-SUMIFS(G$9:G220,$A$9:$A220,"小計")-SUMIFS(G$9:G220,$A$9:$A220,"８％消費税計")-SUMIFS(G$9:G220,$A$9:$A220,"８％対象計")-SUMIFS($G$9:G220,$A$9:A220,"８％(軽減)消費税計")-SUMIFS($G$9:G220,$A$9:A220,"８％(軽減)対象計"),IF(A221="８％(軽減)消費税計",ROUND(SUMIFS($G$9:G220,$A$9:A220,"８％(軽減)対象計")/COUNTIF($A$9:A220,"８％(軽減)対象計")*0.08,0)+Q221,IF($A221="８％消費税計",ROUND(SUMIFS(G$9:G220,$A$9:$A220,"８％対象計")/COUNTIF($A$9:$A220,"８％対象計")*0.08,0)+$Q221,IF(A221="値引き",T221,IF($C221="","",IF($D221="","",ROUND(F221*$D221,0)+$Q221)))))))))),"")</f>
        <v/>
      </c>
      <c r="H221" s="237" t="str">
        <f t="shared" si="12"/>
        <v/>
      </c>
      <c r="I221" s="235"/>
      <c r="J221" s="238" t="str">
        <f ca="1">IFERROR(IF($A221="非課税・不課税取引計",SUMIFS(J$9:J220,$N$9:$N220,"非・不")+$R221,IF(A221="８％(軽減)対象計",SUMIFS($J$9:J220,$N$9:N220,"※")+R221,IF(AND(A221="小計",COUNTIF($A$9:A220,"小計")&lt;1),SUM($J$9:J220)+R221,IF(AND(A221="小計",COUNTIF($A$9:A220,"小計")&gt;=1),SUM(OFFSET($J$8,LARGE($V$9:V220,1)+1,0,LARGE($V$9:V221,1)-LARGE($V$9:V220,1)-1,1))+R221,IF($A221="８％対象計",SUMIFS(J$9:J220,$N$9:$N220,"")+$R221-SUMIFS(J$9:J220,$A$9:$A220,"非課税・不課税取引計")-SUMIFS(J$9:J220,$A$9:$A220,"小計")-SUMIFS(J$9:J220,$A$9:$A220,"８％消費税計")-SUMIFS(J$9:J220,$A$9:$A220,"８％対象計")-SUMIFS($J$9:J220,$A$9:A220,"８％(軽減)消費税計")-SUMIFS($J$9:J220,$A$9:A220,"８％(軽減)対象計"),IF(A221="８％(軽減)消費税計",ROUND(SUMIFS($J$9:J220,$A$9:A220,"８％(軽減)対象計")/COUNTIF($A$9:A220,"８％(軽減)対象計")*0.08,0)+R221,IF($A221="８％消費税計",ROUND(SUMIFS(J$9:J220,$A$9:$A220,"８％対象計")/COUNTIF($A$9:$A220,"８％対象計")*0.08,0)+$R221,IF(A221="値引き",U221,IF($C221="","",IF($D221="","",ROUND(I221*$D221,0)+$R221)))))))))),"")</f>
        <v/>
      </c>
      <c r="K221" s="239" t="str">
        <f t="shared" si="13"/>
        <v/>
      </c>
      <c r="L221" s="240" t="str">
        <f t="shared" si="14"/>
        <v/>
      </c>
      <c r="M221" s="234" t="str">
        <f ca="1">IFERROR(IF($A221="非課税・不課税取引計",SUMIFS(M$9:M220,$N$9:$N220,"非・不")+$S221,IF(A221="８％(軽減)対象計",SUMIFS($M$9:M220,$N$9:N220,"※")+S221,IF(AND(A221="小計",COUNTIF($A$9:A220,"小計")&lt;1),SUM($M$9:M220)+S221,IF(AND(A221="小計",COUNTIF($A$9:A220,"小計")&gt;=1),SUM(OFFSET($M$8,LARGE($V$9:V220,1)+1,0,LARGE($V$9:V221,1)-LARGE($V$9:V220,1)-1,1))+S221,IF($A221="８％対象計",SUMIFS(M$9:M220,$N$9:$N220,"")+$S221-SUMIFS(M$9:M220,$A$9:$A220,"非課税・不課税取引計")-SUMIFS(M$9:M220,$A$9:$A220,"小計")-SUMIFS(M$9:M220,$A$9:$A220,"８％消費税計")-SUMIFS(M$9:M220,$A$9:$A220,"８％対象計")-SUMIFS($M$9:M220,$A$9:A220,"８％(軽減)消費税計")-SUMIFS($M$9:M220,$A$9:A220,"８％(軽減)対象計"),IF(A221="８％(軽減)消費税計",ROUND(SUMIFS($M$9:M220,$A$9:A220,"８％(軽減)対象計")/COUNTIF($A$9:A220,"８％(軽減)対象計")*0.08,0)+S221,IF($A221="８％消費税計",ROUND(SUMIFS(M$9:M220,$A$9:$A220,"８％対象計")/COUNTIF($A$9:$A220,"８％対象計")*0.08,0)+$S221,IF(A221="値引き",E221-G221-J221+S221,IF($C221="","",IF($D221="","",E221-G221-J221+$S221)))))))))),"")</f>
        <v/>
      </c>
      <c r="N221" s="241"/>
      <c r="O221" s="242"/>
      <c r="P221" s="308"/>
      <c r="Q221" s="249"/>
      <c r="R221" s="249"/>
      <c r="S221" s="250"/>
      <c r="T221" s="264"/>
      <c r="U221" s="265"/>
      <c r="V221" s="214" t="str">
        <f t="shared" si="15"/>
        <v/>
      </c>
    </row>
    <row r="222" spans="1:22" ht="19.899999999999999" customHeight="1">
      <c r="A222" s="230"/>
      <c r="B222" s="231"/>
      <c r="C222" s="232"/>
      <c r="D222" s="233"/>
      <c r="E222" s="234" t="str">
        <f ca="1">IFERROR(IF(A222="非課税・不課税取引計",SUMIFS($E$9:E221,$N$9:N221,"非・不")+P222,IF(A222="８％(軽減)対象計",SUMIFS($E$9:E221,$N$9:N221,"※")+P222,IF(AND(A222="小計",COUNTIF($A$9:A221,"小計")&lt;1),SUM($E$9:E221)+P222,IF(AND(A222="小計",COUNTIF($A$9:A221,"小計")&gt;=1),SUM(OFFSET($E$8,LARGE($V$9:V221,1)+1,0,LARGE($V$9:V222,1)-LARGE($V$9:V221,1)-1,1))+P222,IF(A222="８％対象計",SUMIFS($E$9:E221,$N$9:N221,"")+P222-SUMIFS($E$9:E221,$A$9:A221,"非課税・不課税取引計")-SUMIFS($E$9:E221,$A$9:A221,"小計")-SUMIFS($E$9:E221,$A$9:A221,"８％消費税計")-SUMIFS($E$9:E221,$A$9:A221,"８％対象計")-SUMIFS($E$9:E221,$A$9:A221,"８％(軽減)消費税計")-SUMIFS($E$9:E221,$A$9:A221,"８％(軽減)対象計"),IF(A222="８％(軽減)消費税計",ROUND(SUMIFS($E$9:E221,$A$9:A221,"８％(軽減)対象計")/COUNTIF($A$9:A221,"８％(軽減)対象計")*0.08,0)+P222,IF(A222="８％消費税計",ROUND(SUMIFS($E$9:E221,$A$9:A221,"８％対象計")/COUNTIF($A$9:A221,"８％対象計")*0.08,0)+P222,IF(AND(A222="値引き",C222="",D222=""),0+P222,IF(C222="","",IF(D222="","",ROUND(C222*D222,0)+P222)))))))))),"")</f>
        <v/>
      </c>
      <c r="F222" s="235"/>
      <c r="G222" s="236" t="str">
        <f ca="1">IFERROR(IF($A222="非課税・不課税取引計",SUMIFS(G$9:G221,$N$9:$N221,"非・不")+$Q222,IF(A222="８％(軽減)対象計",SUMIFS($G$9:G221,$N$9:N221,"※")+Q222,IF(AND(A222="小計",COUNTIF($A$9:A221,"小計")&lt;1),SUM($G$9:G221)+Q222,IF(AND(A222="小計",COUNTIF($A$9:A221,"小計")&gt;=1),SUM(OFFSET($G$8,LARGE($V$9:V221,1)+1,0,LARGE($V$9:V222,1)-LARGE($V$9:V221,1)-1,1))+Q222,IF($A222="８％対象計",SUMIFS(G$9:G221,$N$9:$N221,"")+$Q222-SUMIFS(G$9:G221,$A$9:$A221,"非課税・不課税取引計")-SUMIFS(G$9:G221,$A$9:$A221,"小計")-SUMIFS(G$9:G221,$A$9:$A221,"８％消費税計")-SUMIFS(G$9:G221,$A$9:$A221,"８％対象計")-SUMIFS($G$9:G221,$A$9:A221,"８％(軽減)消費税計")-SUMIFS($G$9:G221,$A$9:A221,"８％(軽減)対象計"),IF(A222="８％(軽減)消費税計",ROUND(SUMIFS($G$9:G221,$A$9:A221,"８％(軽減)対象計")/COUNTIF($A$9:A221,"８％(軽減)対象計")*0.08,0)+Q222,IF($A222="８％消費税計",ROUND(SUMIFS(G$9:G221,$A$9:$A221,"８％対象計")/COUNTIF($A$9:$A221,"８％対象計")*0.08,0)+$Q222,IF(A222="値引き",T222,IF($C222="","",IF($D222="","",ROUND(F222*$D222,0)+$Q222)))))))))),"")</f>
        <v/>
      </c>
      <c r="H222" s="237" t="str">
        <f t="shared" si="12"/>
        <v/>
      </c>
      <c r="I222" s="235"/>
      <c r="J222" s="238" t="str">
        <f ca="1">IFERROR(IF($A222="非課税・不課税取引計",SUMIFS(J$9:J221,$N$9:$N221,"非・不")+$R222,IF(A222="８％(軽減)対象計",SUMIFS($J$9:J221,$N$9:N221,"※")+R222,IF(AND(A222="小計",COUNTIF($A$9:A221,"小計")&lt;1),SUM($J$9:J221)+R222,IF(AND(A222="小計",COUNTIF($A$9:A221,"小計")&gt;=1),SUM(OFFSET($J$8,LARGE($V$9:V221,1)+1,0,LARGE($V$9:V222,1)-LARGE($V$9:V221,1)-1,1))+R222,IF($A222="８％対象計",SUMIFS(J$9:J221,$N$9:$N221,"")+$R222-SUMIFS(J$9:J221,$A$9:$A221,"非課税・不課税取引計")-SUMIFS(J$9:J221,$A$9:$A221,"小計")-SUMIFS(J$9:J221,$A$9:$A221,"８％消費税計")-SUMIFS(J$9:J221,$A$9:$A221,"８％対象計")-SUMIFS($J$9:J221,$A$9:A221,"８％(軽減)消費税計")-SUMIFS($J$9:J221,$A$9:A221,"８％(軽減)対象計"),IF(A222="８％(軽減)消費税計",ROUND(SUMIFS($J$9:J221,$A$9:A221,"８％(軽減)対象計")/COUNTIF($A$9:A221,"８％(軽減)対象計")*0.08,0)+R222,IF($A222="８％消費税計",ROUND(SUMIFS(J$9:J221,$A$9:$A221,"８％対象計")/COUNTIF($A$9:$A221,"８％対象計")*0.08,0)+$R222,IF(A222="値引き",U222,IF($C222="","",IF($D222="","",ROUND(I222*$D222,0)+$R222)))))))))),"")</f>
        <v/>
      </c>
      <c r="K222" s="239" t="str">
        <f t="shared" si="13"/>
        <v/>
      </c>
      <c r="L222" s="240" t="str">
        <f t="shared" si="14"/>
        <v/>
      </c>
      <c r="M222" s="234" t="str">
        <f ca="1">IFERROR(IF($A222="非課税・不課税取引計",SUMIFS(M$9:M221,$N$9:$N221,"非・不")+$S222,IF(A222="８％(軽減)対象計",SUMIFS($M$9:M221,$N$9:N221,"※")+S222,IF(AND(A222="小計",COUNTIF($A$9:A221,"小計")&lt;1),SUM($M$9:M221)+S222,IF(AND(A222="小計",COUNTIF($A$9:A221,"小計")&gt;=1),SUM(OFFSET($M$8,LARGE($V$9:V221,1)+1,0,LARGE($V$9:V222,1)-LARGE($V$9:V221,1)-1,1))+S222,IF($A222="８％対象計",SUMIFS(M$9:M221,$N$9:$N221,"")+$S222-SUMIFS(M$9:M221,$A$9:$A221,"非課税・不課税取引計")-SUMIFS(M$9:M221,$A$9:$A221,"小計")-SUMIFS(M$9:M221,$A$9:$A221,"８％消費税計")-SUMIFS(M$9:M221,$A$9:$A221,"８％対象計")-SUMIFS($M$9:M221,$A$9:A221,"８％(軽減)消費税計")-SUMIFS($M$9:M221,$A$9:A221,"８％(軽減)対象計"),IF(A222="８％(軽減)消費税計",ROUND(SUMIFS($M$9:M221,$A$9:A221,"８％(軽減)対象計")/COUNTIF($A$9:A221,"８％(軽減)対象計")*0.08,0)+S222,IF($A222="８％消費税計",ROUND(SUMIFS(M$9:M221,$A$9:$A221,"８％対象計")/COUNTIF($A$9:$A221,"８％対象計")*0.08,0)+$S222,IF(A222="値引き",E222-G222-J222+S222,IF($C222="","",IF($D222="","",E222-G222-J222+$S222)))))))))),"")</f>
        <v/>
      </c>
      <c r="N222" s="241"/>
      <c r="O222" s="242"/>
      <c r="P222" s="308"/>
      <c r="Q222" s="249"/>
      <c r="R222" s="249"/>
      <c r="S222" s="250"/>
      <c r="T222" s="264"/>
      <c r="U222" s="265"/>
      <c r="V222" s="214" t="str">
        <f t="shared" si="15"/>
        <v/>
      </c>
    </row>
    <row r="223" spans="1:22" ht="19.899999999999999" customHeight="1">
      <c r="A223" s="230"/>
      <c r="B223" s="231"/>
      <c r="C223" s="232"/>
      <c r="D223" s="233"/>
      <c r="E223" s="234" t="str">
        <f ca="1">IFERROR(IF(A223="非課税・不課税取引計",SUMIFS($E$9:E222,$N$9:N222,"非・不")+P223,IF(A223="８％(軽減)対象計",SUMIFS($E$9:E222,$N$9:N222,"※")+P223,IF(AND(A223="小計",COUNTIF($A$9:A222,"小計")&lt;1),SUM($E$9:E222)+P223,IF(AND(A223="小計",COUNTIF($A$9:A222,"小計")&gt;=1),SUM(OFFSET($E$8,LARGE($V$9:V222,1)+1,0,LARGE($V$9:V223,1)-LARGE($V$9:V222,1)-1,1))+P223,IF(A223="８％対象計",SUMIFS($E$9:E222,$N$9:N222,"")+P223-SUMIFS($E$9:E222,$A$9:A222,"非課税・不課税取引計")-SUMIFS($E$9:E222,$A$9:A222,"小計")-SUMIFS($E$9:E222,$A$9:A222,"８％消費税計")-SUMIFS($E$9:E222,$A$9:A222,"８％対象計")-SUMIFS($E$9:E222,$A$9:A222,"８％(軽減)消費税計")-SUMIFS($E$9:E222,$A$9:A222,"８％(軽減)対象計"),IF(A223="８％(軽減)消費税計",ROUND(SUMIFS($E$9:E222,$A$9:A222,"８％(軽減)対象計")/COUNTIF($A$9:A222,"８％(軽減)対象計")*0.08,0)+P223,IF(A223="８％消費税計",ROUND(SUMIFS($E$9:E222,$A$9:A222,"８％対象計")/COUNTIF($A$9:A222,"８％対象計")*0.08,0)+P223,IF(AND(A223="値引き",C223="",D223=""),0+P223,IF(C223="","",IF(D223="","",ROUND(C223*D223,0)+P223)))))))))),"")</f>
        <v/>
      </c>
      <c r="F223" s="235"/>
      <c r="G223" s="236" t="str">
        <f ca="1">IFERROR(IF($A223="非課税・不課税取引計",SUMIFS(G$9:G222,$N$9:$N222,"非・不")+$Q223,IF(A223="８％(軽減)対象計",SUMIFS($G$9:G222,$N$9:N222,"※")+Q223,IF(AND(A223="小計",COUNTIF($A$9:A222,"小計")&lt;1),SUM($G$9:G222)+Q223,IF(AND(A223="小計",COUNTIF($A$9:A222,"小計")&gt;=1),SUM(OFFSET($G$8,LARGE($V$9:V222,1)+1,0,LARGE($V$9:V223,1)-LARGE($V$9:V222,1)-1,1))+Q223,IF($A223="８％対象計",SUMIFS(G$9:G222,$N$9:$N222,"")+$Q223-SUMIFS(G$9:G222,$A$9:$A222,"非課税・不課税取引計")-SUMIFS(G$9:G222,$A$9:$A222,"小計")-SUMIFS(G$9:G222,$A$9:$A222,"８％消費税計")-SUMIFS(G$9:G222,$A$9:$A222,"８％対象計")-SUMIFS($G$9:G222,$A$9:A222,"８％(軽減)消費税計")-SUMIFS($G$9:G222,$A$9:A222,"８％(軽減)対象計"),IF(A223="８％(軽減)消費税計",ROUND(SUMIFS($G$9:G222,$A$9:A222,"８％(軽減)対象計")/COUNTIF($A$9:A222,"８％(軽減)対象計")*0.08,0)+Q223,IF($A223="８％消費税計",ROUND(SUMIFS(G$9:G222,$A$9:$A222,"８％対象計")/COUNTIF($A$9:$A222,"８％対象計")*0.08,0)+$Q223,IF(A223="値引き",T223,IF($C223="","",IF($D223="","",ROUND(F223*$D223,0)+$Q223)))))))))),"")</f>
        <v/>
      </c>
      <c r="H223" s="237" t="str">
        <f t="shared" si="12"/>
        <v/>
      </c>
      <c r="I223" s="235"/>
      <c r="J223" s="238" t="str">
        <f ca="1">IFERROR(IF($A223="非課税・不課税取引計",SUMIFS(J$9:J222,$N$9:$N222,"非・不")+$R223,IF(A223="８％(軽減)対象計",SUMIFS($J$9:J222,$N$9:N222,"※")+R223,IF(AND(A223="小計",COUNTIF($A$9:A222,"小計")&lt;1),SUM($J$9:J222)+R223,IF(AND(A223="小計",COUNTIF($A$9:A222,"小計")&gt;=1),SUM(OFFSET($J$8,LARGE($V$9:V222,1)+1,0,LARGE($V$9:V223,1)-LARGE($V$9:V222,1)-1,1))+R223,IF($A223="８％対象計",SUMIFS(J$9:J222,$N$9:$N222,"")+$R223-SUMIFS(J$9:J222,$A$9:$A222,"非課税・不課税取引計")-SUMIFS(J$9:J222,$A$9:$A222,"小計")-SUMIFS(J$9:J222,$A$9:$A222,"８％消費税計")-SUMIFS(J$9:J222,$A$9:$A222,"８％対象計")-SUMIFS($J$9:J222,$A$9:A222,"８％(軽減)消費税計")-SUMIFS($J$9:J222,$A$9:A222,"８％(軽減)対象計"),IF(A223="８％(軽減)消費税計",ROUND(SUMIFS($J$9:J222,$A$9:A222,"８％(軽減)対象計")/COUNTIF($A$9:A222,"８％(軽減)対象計")*0.08,0)+R223,IF($A223="８％消費税計",ROUND(SUMIFS(J$9:J222,$A$9:$A222,"８％対象計")/COUNTIF($A$9:$A222,"８％対象計")*0.08,0)+$R223,IF(A223="値引き",U223,IF($C223="","",IF($D223="","",ROUND(I223*$D223,0)+$R223)))))))))),"")</f>
        <v/>
      </c>
      <c r="K223" s="239" t="str">
        <f t="shared" si="13"/>
        <v/>
      </c>
      <c r="L223" s="240" t="str">
        <f t="shared" si="14"/>
        <v/>
      </c>
      <c r="M223" s="234" t="str">
        <f ca="1">IFERROR(IF($A223="非課税・不課税取引計",SUMIFS(M$9:M222,$N$9:$N222,"非・不")+$S223,IF(A223="８％(軽減)対象計",SUMIFS($M$9:M222,$N$9:N222,"※")+S223,IF(AND(A223="小計",COUNTIF($A$9:A222,"小計")&lt;1),SUM($M$9:M222)+S223,IF(AND(A223="小計",COUNTIF($A$9:A222,"小計")&gt;=1),SUM(OFFSET($M$8,LARGE($V$9:V222,1)+1,0,LARGE($V$9:V223,1)-LARGE($V$9:V222,1)-1,1))+S223,IF($A223="８％対象計",SUMIFS(M$9:M222,$N$9:$N222,"")+$S223-SUMIFS(M$9:M222,$A$9:$A222,"非課税・不課税取引計")-SUMIFS(M$9:M222,$A$9:$A222,"小計")-SUMIFS(M$9:M222,$A$9:$A222,"８％消費税計")-SUMIFS(M$9:M222,$A$9:$A222,"８％対象計")-SUMIFS($M$9:M222,$A$9:A222,"８％(軽減)消費税計")-SUMIFS($M$9:M222,$A$9:A222,"８％(軽減)対象計"),IF(A223="８％(軽減)消費税計",ROUND(SUMIFS($M$9:M222,$A$9:A222,"８％(軽減)対象計")/COUNTIF($A$9:A222,"８％(軽減)対象計")*0.08,0)+S223,IF($A223="８％消費税計",ROUND(SUMIFS(M$9:M222,$A$9:$A222,"８％対象計")/COUNTIF($A$9:$A222,"８％対象計")*0.08,0)+$S223,IF(A223="値引き",E223-G223-J223+S223,IF($C223="","",IF($D223="","",E223-G223-J223+$S223)))))))))),"")</f>
        <v/>
      </c>
      <c r="N223" s="241"/>
      <c r="O223" s="242"/>
      <c r="P223" s="308"/>
      <c r="Q223" s="249"/>
      <c r="R223" s="249"/>
      <c r="S223" s="250"/>
      <c r="T223" s="264"/>
      <c r="U223" s="265"/>
      <c r="V223" s="214" t="str">
        <f t="shared" si="15"/>
        <v/>
      </c>
    </row>
    <row r="224" spans="1:22" ht="19.899999999999999" customHeight="1">
      <c r="A224" s="230"/>
      <c r="B224" s="231"/>
      <c r="C224" s="232"/>
      <c r="D224" s="233"/>
      <c r="E224" s="234" t="str">
        <f ca="1">IFERROR(IF(A224="非課税・不課税取引計",SUMIFS($E$9:E223,$N$9:N223,"非・不")+P224,IF(A224="８％(軽減)対象計",SUMIFS($E$9:E223,$N$9:N223,"※")+P224,IF(AND(A224="小計",COUNTIF($A$9:A223,"小計")&lt;1),SUM($E$9:E223)+P224,IF(AND(A224="小計",COUNTIF($A$9:A223,"小計")&gt;=1),SUM(OFFSET($E$8,LARGE($V$9:V223,1)+1,0,LARGE($V$9:V224,1)-LARGE($V$9:V223,1)-1,1))+P224,IF(A224="８％対象計",SUMIFS($E$9:E223,$N$9:N223,"")+P224-SUMIFS($E$9:E223,$A$9:A223,"非課税・不課税取引計")-SUMIFS($E$9:E223,$A$9:A223,"小計")-SUMIFS($E$9:E223,$A$9:A223,"８％消費税計")-SUMIFS($E$9:E223,$A$9:A223,"８％対象計")-SUMIFS($E$9:E223,$A$9:A223,"８％(軽減)消費税計")-SUMIFS($E$9:E223,$A$9:A223,"８％(軽減)対象計"),IF(A224="８％(軽減)消費税計",ROUND(SUMIFS($E$9:E223,$A$9:A223,"８％(軽減)対象計")/COUNTIF($A$9:A223,"８％(軽減)対象計")*0.08,0)+P224,IF(A224="８％消費税計",ROUND(SUMIFS($E$9:E223,$A$9:A223,"８％対象計")/COUNTIF($A$9:A223,"８％対象計")*0.08,0)+P224,IF(AND(A224="値引き",C224="",D224=""),0+P224,IF(C224="","",IF(D224="","",ROUND(C224*D224,0)+P224)))))))))),"")</f>
        <v/>
      </c>
      <c r="F224" s="235"/>
      <c r="G224" s="236" t="str">
        <f ca="1">IFERROR(IF($A224="非課税・不課税取引計",SUMIFS(G$9:G223,$N$9:$N223,"非・不")+$Q224,IF(A224="８％(軽減)対象計",SUMIFS($G$9:G223,$N$9:N223,"※")+Q224,IF(AND(A224="小計",COUNTIF($A$9:A223,"小計")&lt;1),SUM($G$9:G223)+Q224,IF(AND(A224="小計",COUNTIF($A$9:A223,"小計")&gt;=1),SUM(OFFSET($G$8,LARGE($V$9:V223,1)+1,0,LARGE($V$9:V224,1)-LARGE($V$9:V223,1)-1,1))+Q224,IF($A224="８％対象計",SUMIFS(G$9:G223,$N$9:$N223,"")+$Q224-SUMIFS(G$9:G223,$A$9:$A223,"非課税・不課税取引計")-SUMIFS(G$9:G223,$A$9:$A223,"小計")-SUMIFS(G$9:G223,$A$9:$A223,"８％消費税計")-SUMIFS(G$9:G223,$A$9:$A223,"８％対象計")-SUMIFS($G$9:G223,$A$9:A223,"８％(軽減)消費税計")-SUMIFS($G$9:G223,$A$9:A223,"８％(軽減)対象計"),IF(A224="８％(軽減)消費税計",ROUND(SUMIFS($G$9:G223,$A$9:A223,"８％(軽減)対象計")/COUNTIF($A$9:A223,"８％(軽減)対象計")*0.08,0)+Q224,IF($A224="８％消費税計",ROUND(SUMIFS(G$9:G223,$A$9:$A223,"８％対象計")/COUNTIF($A$9:$A223,"８％対象計")*0.08,0)+$Q224,IF(A224="値引き",T224,IF($C224="","",IF($D224="","",ROUND(F224*$D224,0)+$Q224)))))))))),"")</f>
        <v/>
      </c>
      <c r="H224" s="237" t="str">
        <f t="shared" si="12"/>
        <v/>
      </c>
      <c r="I224" s="235"/>
      <c r="J224" s="238" t="str">
        <f ca="1">IFERROR(IF($A224="非課税・不課税取引計",SUMIFS(J$9:J223,$N$9:$N223,"非・不")+$R224,IF(A224="８％(軽減)対象計",SUMIFS($J$9:J223,$N$9:N223,"※")+R224,IF(AND(A224="小計",COUNTIF($A$9:A223,"小計")&lt;1),SUM($J$9:J223)+R224,IF(AND(A224="小計",COUNTIF($A$9:A223,"小計")&gt;=1),SUM(OFFSET($J$8,LARGE($V$9:V223,1)+1,0,LARGE($V$9:V224,1)-LARGE($V$9:V223,1)-1,1))+R224,IF($A224="８％対象計",SUMIFS(J$9:J223,$N$9:$N223,"")+$R224-SUMIFS(J$9:J223,$A$9:$A223,"非課税・不課税取引計")-SUMIFS(J$9:J223,$A$9:$A223,"小計")-SUMIFS(J$9:J223,$A$9:$A223,"８％消費税計")-SUMIFS(J$9:J223,$A$9:$A223,"８％対象計")-SUMIFS($J$9:J223,$A$9:A223,"８％(軽減)消費税計")-SUMIFS($J$9:J223,$A$9:A223,"８％(軽減)対象計"),IF(A224="８％(軽減)消費税計",ROUND(SUMIFS($J$9:J223,$A$9:A223,"８％(軽減)対象計")/COUNTIF($A$9:A223,"８％(軽減)対象計")*0.08,0)+R224,IF($A224="８％消費税計",ROUND(SUMIFS(J$9:J223,$A$9:$A223,"８％対象計")/COUNTIF($A$9:$A223,"８％対象計")*0.08,0)+$R224,IF(A224="値引き",U224,IF($C224="","",IF($D224="","",ROUND(I224*$D224,0)+$R224)))))))))),"")</f>
        <v/>
      </c>
      <c r="K224" s="239" t="str">
        <f t="shared" si="13"/>
        <v/>
      </c>
      <c r="L224" s="240" t="str">
        <f t="shared" si="14"/>
        <v/>
      </c>
      <c r="M224" s="234" t="str">
        <f ca="1">IFERROR(IF($A224="非課税・不課税取引計",SUMIFS(M$9:M223,$N$9:$N223,"非・不")+$S224,IF(A224="８％(軽減)対象計",SUMIFS($M$9:M223,$N$9:N223,"※")+S224,IF(AND(A224="小計",COUNTIF($A$9:A223,"小計")&lt;1),SUM($M$9:M223)+S224,IF(AND(A224="小計",COUNTIF($A$9:A223,"小計")&gt;=1),SUM(OFFSET($M$8,LARGE($V$9:V223,1)+1,0,LARGE($V$9:V224,1)-LARGE($V$9:V223,1)-1,1))+S224,IF($A224="８％対象計",SUMIFS(M$9:M223,$N$9:$N223,"")+$S224-SUMIFS(M$9:M223,$A$9:$A223,"非課税・不課税取引計")-SUMIFS(M$9:M223,$A$9:$A223,"小計")-SUMIFS(M$9:M223,$A$9:$A223,"８％消費税計")-SUMIFS(M$9:M223,$A$9:$A223,"８％対象計")-SUMIFS($M$9:M223,$A$9:A223,"８％(軽減)消費税計")-SUMIFS($M$9:M223,$A$9:A223,"８％(軽減)対象計"),IF(A224="８％(軽減)消費税計",ROUND(SUMIFS($M$9:M223,$A$9:A223,"８％(軽減)対象計")/COUNTIF($A$9:A223,"８％(軽減)対象計")*0.08,0)+S224,IF($A224="８％消費税計",ROUND(SUMIFS(M$9:M223,$A$9:$A223,"８％対象計")/COUNTIF($A$9:$A223,"８％対象計")*0.08,0)+$S224,IF(A224="値引き",E224-G224-J224+S224,IF($C224="","",IF($D224="","",E224-G224-J224+$S224)))))))))),"")</f>
        <v/>
      </c>
      <c r="N224" s="241"/>
      <c r="O224" s="242"/>
      <c r="P224" s="308"/>
      <c r="Q224" s="249"/>
      <c r="R224" s="249"/>
      <c r="S224" s="250"/>
      <c r="T224" s="264"/>
      <c r="U224" s="265"/>
      <c r="V224" s="214" t="str">
        <f t="shared" si="15"/>
        <v/>
      </c>
    </row>
    <row r="225" spans="1:22" ht="19.899999999999999" customHeight="1">
      <c r="A225" s="230"/>
      <c r="B225" s="231"/>
      <c r="C225" s="232"/>
      <c r="D225" s="233"/>
      <c r="E225" s="234" t="str">
        <f ca="1">IFERROR(IF(A225="非課税・不課税取引計",SUMIFS($E$9:E224,$N$9:N224,"非・不")+P225,IF(A225="８％(軽減)対象計",SUMIFS($E$9:E224,$N$9:N224,"※")+P225,IF(AND(A225="小計",COUNTIF($A$9:A224,"小計")&lt;1),SUM($E$9:E224)+P225,IF(AND(A225="小計",COUNTIF($A$9:A224,"小計")&gt;=1),SUM(OFFSET($E$8,LARGE($V$9:V224,1)+1,0,LARGE($V$9:V225,1)-LARGE($V$9:V224,1)-1,1))+P225,IF(A225="８％対象計",SUMIFS($E$9:E224,$N$9:N224,"")+P225-SUMIFS($E$9:E224,$A$9:A224,"非課税・不課税取引計")-SUMIFS($E$9:E224,$A$9:A224,"小計")-SUMIFS($E$9:E224,$A$9:A224,"８％消費税計")-SUMIFS($E$9:E224,$A$9:A224,"８％対象計")-SUMIFS($E$9:E224,$A$9:A224,"８％(軽減)消費税計")-SUMIFS($E$9:E224,$A$9:A224,"８％(軽減)対象計"),IF(A225="８％(軽減)消費税計",ROUND(SUMIFS($E$9:E224,$A$9:A224,"８％(軽減)対象計")/COUNTIF($A$9:A224,"８％(軽減)対象計")*0.08,0)+P225,IF(A225="８％消費税計",ROUND(SUMIFS($E$9:E224,$A$9:A224,"８％対象計")/COUNTIF($A$9:A224,"８％対象計")*0.08,0)+P225,IF(AND(A225="値引き",C225="",D225=""),0+P225,IF(C225="","",IF(D225="","",ROUND(C225*D225,0)+P225)))))))))),"")</f>
        <v/>
      </c>
      <c r="F225" s="235"/>
      <c r="G225" s="236" t="str">
        <f ca="1">IFERROR(IF($A225="非課税・不課税取引計",SUMIFS(G$9:G224,$N$9:$N224,"非・不")+$Q225,IF(A225="８％(軽減)対象計",SUMIFS($G$9:G224,$N$9:N224,"※")+Q225,IF(AND(A225="小計",COUNTIF($A$9:A224,"小計")&lt;1),SUM($G$9:G224)+Q225,IF(AND(A225="小計",COUNTIF($A$9:A224,"小計")&gt;=1),SUM(OFFSET($G$8,LARGE($V$9:V224,1)+1,0,LARGE($V$9:V225,1)-LARGE($V$9:V224,1)-1,1))+Q225,IF($A225="８％対象計",SUMIFS(G$9:G224,$N$9:$N224,"")+$Q225-SUMIFS(G$9:G224,$A$9:$A224,"非課税・不課税取引計")-SUMIFS(G$9:G224,$A$9:$A224,"小計")-SUMIFS(G$9:G224,$A$9:$A224,"８％消費税計")-SUMIFS(G$9:G224,$A$9:$A224,"８％対象計")-SUMIFS($G$9:G224,$A$9:A224,"８％(軽減)消費税計")-SUMIFS($G$9:G224,$A$9:A224,"８％(軽減)対象計"),IF(A225="８％(軽減)消費税計",ROUND(SUMIFS($G$9:G224,$A$9:A224,"８％(軽減)対象計")/COUNTIF($A$9:A224,"８％(軽減)対象計")*0.08,0)+Q225,IF($A225="８％消費税計",ROUND(SUMIFS(G$9:G224,$A$9:$A224,"８％対象計")/COUNTIF($A$9:$A224,"８％対象計")*0.08,0)+$Q225,IF(A225="値引き",T225,IF($C225="","",IF($D225="","",ROUND(F225*$D225,0)+$Q225)))))))))),"")</f>
        <v/>
      </c>
      <c r="H225" s="237" t="str">
        <f t="shared" si="12"/>
        <v/>
      </c>
      <c r="I225" s="235"/>
      <c r="J225" s="238" t="str">
        <f ca="1">IFERROR(IF($A225="非課税・不課税取引計",SUMIFS(J$9:J224,$N$9:$N224,"非・不")+$R225,IF(A225="８％(軽減)対象計",SUMIFS($J$9:J224,$N$9:N224,"※")+R225,IF(AND(A225="小計",COUNTIF($A$9:A224,"小計")&lt;1),SUM($J$9:J224)+R225,IF(AND(A225="小計",COUNTIF($A$9:A224,"小計")&gt;=1),SUM(OFFSET($J$8,LARGE($V$9:V224,1)+1,0,LARGE($V$9:V225,1)-LARGE($V$9:V224,1)-1,1))+R225,IF($A225="８％対象計",SUMIFS(J$9:J224,$N$9:$N224,"")+$R225-SUMIFS(J$9:J224,$A$9:$A224,"非課税・不課税取引計")-SUMIFS(J$9:J224,$A$9:$A224,"小計")-SUMIFS(J$9:J224,$A$9:$A224,"８％消費税計")-SUMIFS(J$9:J224,$A$9:$A224,"８％対象計")-SUMIFS($J$9:J224,$A$9:A224,"８％(軽減)消費税計")-SUMIFS($J$9:J224,$A$9:A224,"８％(軽減)対象計"),IF(A225="８％(軽減)消費税計",ROUND(SUMIFS($J$9:J224,$A$9:A224,"８％(軽減)対象計")/COUNTIF($A$9:A224,"８％(軽減)対象計")*0.08,0)+R225,IF($A225="８％消費税計",ROUND(SUMIFS(J$9:J224,$A$9:$A224,"８％対象計")/COUNTIF($A$9:$A224,"８％対象計")*0.08,0)+$R225,IF(A225="値引き",U225,IF($C225="","",IF($D225="","",ROUND(I225*$D225,0)+$R225)))))))))),"")</f>
        <v/>
      </c>
      <c r="K225" s="239" t="str">
        <f t="shared" si="13"/>
        <v/>
      </c>
      <c r="L225" s="240" t="str">
        <f t="shared" si="14"/>
        <v/>
      </c>
      <c r="M225" s="234" t="str">
        <f ca="1">IFERROR(IF($A225="非課税・不課税取引計",SUMIFS(M$9:M224,$N$9:$N224,"非・不")+$S225,IF(A225="８％(軽減)対象計",SUMIFS($M$9:M224,$N$9:N224,"※")+S225,IF(AND(A225="小計",COUNTIF($A$9:A224,"小計")&lt;1),SUM($M$9:M224)+S225,IF(AND(A225="小計",COUNTIF($A$9:A224,"小計")&gt;=1),SUM(OFFSET($M$8,LARGE($V$9:V224,1)+1,0,LARGE($V$9:V225,1)-LARGE($V$9:V224,1)-1,1))+S225,IF($A225="８％対象計",SUMIFS(M$9:M224,$N$9:$N224,"")+$S225-SUMIFS(M$9:M224,$A$9:$A224,"非課税・不課税取引計")-SUMIFS(M$9:M224,$A$9:$A224,"小計")-SUMIFS(M$9:M224,$A$9:$A224,"８％消費税計")-SUMIFS(M$9:M224,$A$9:$A224,"８％対象計")-SUMIFS($M$9:M224,$A$9:A224,"８％(軽減)消費税計")-SUMIFS($M$9:M224,$A$9:A224,"８％(軽減)対象計"),IF(A225="８％(軽減)消費税計",ROUND(SUMIFS($M$9:M224,$A$9:A224,"８％(軽減)対象計")/COUNTIF($A$9:A224,"８％(軽減)対象計")*0.08,0)+S225,IF($A225="８％消費税計",ROUND(SUMIFS(M$9:M224,$A$9:$A224,"８％対象計")/COUNTIF($A$9:$A224,"８％対象計")*0.08,0)+$S225,IF(A225="値引き",E225-G225-J225+S225,IF($C225="","",IF($D225="","",E225-G225-J225+$S225)))))))))),"")</f>
        <v/>
      </c>
      <c r="N225" s="241"/>
      <c r="O225" s="242"/>
      <c r="P225" s="308"/>
      <c r="Q225" s="249"/>
      <c r="R225" s="249"/>
      <c r="S225" s="250"/>
      <c r="T225" s="264"/>
      <c r="U225" s="265"/>
      <c r="V225" s="214" t="str">
        <f t="shared" si="15"/>
        <v/>
      </c>
    </row>
    <row r="226" spans="1:22" ht="19.899999999999999" customHeight="1">
      <c r="A226" s="230"/>
      <c r="B226" s="231"/>
      <c r="C226" s="232"/>
      <c r="D226" s="233"/>
      <c r="E226" s="234" t="str">
        <f ca="1">IFERROR(IF(A226="非課税・不課税取引計",SUMIFS($E$9:E225,$N$9:N225,"非・不")+P226,IF(A226="８％(軽減)対象計",SUMIFS($E$9:E225,$N$9:N225,"※")+P226,IF(AND(A226="小計",COUNTIF($A$9:A225,"小計")&lt;1),SUM($E$9:E225)+P226,IF(AND(A226="小計",COUNTIF($A$9:A225,"小計")&gt;=1),SUM(OFFSET($E$8,LARGE($V$9:V225,1)+1,0,LARGE($V$9:V226,1)-LARGE($V$9:V225,1)-1,1))+P226,IF(A226="８％対象計",SUMIFS($E$9:E225,$N$9:N225,"")+P226-SUMIFS($E$9:E225,$A$9:A225,"非課税・不課税取引計")-SUMIFS($E$9:E225,$A$9:A225,"小計")-SUMIFS($E$9:E225,$A$9:A225,"８％消費税計")-SUMIFS($E$9:E225,$A$9:A225,"８％対象計")-SUMIFS($E$9:E225,$A$9:A225,"８％(軽減)消費税計")-SUMIFS($E$9:E225,$A$9:A225,"８％(軽減)対象計"),IF(A226="８％(軽減)消費税計",ROUND(SUMIFS($E$9:E225,$A$9:A225,"８％(軽減)対象計")/COUNTIF($A$9:A225,"８％(軽減)対象計")*0.08,0)+P226,IF(A226="８％消費税計",ROUND(SUMIFS($E$9:E225,$A$9:A225,"８％対象計")/COUNTIF($A$9:A225,"８％対象計")*0.08,0)+P226,IF(AND(A226="値引き",C226="",D226=""),0+P226,IF(C226="","",IF(D226="","",ROUND(C226*D226,0)+P226)))))))))),"")</f>
        <v/>
      </c>
      <c r="F226" s="235"/>
      <c r="G226" s="236" t="str">
        <f ca="1">IFERROR(IF($A226="非課税・不課税取引計",SUMIFS(G$9:G225,$N$9:$N225,"非・不")+$Q226,IF(A226="８％(軽減)対象計",SUMIFS($G$9:G225,$N$9:N225,"※")+Q226,IF(AND(A226="小計",COUNTIF($A$9:A225,"小計")&lt;1),SUM($G$9:G225)+Q226,IF(AND(A226="小計",COUNTIF($A$9:A225,"小計")&gt;=1),SUM(OFFSET($G$8,LARGE($V$9:V225,1)+1,0,LARGE($V$9:V226,1)-LARGE($V$9:V225,1)-1,1))+Q226,IF($A226="８％対象計",SUMIFS(G$9:G225,$N$9:$N225,"")+$Q226-SUMIFS(G$9:G225,$A$9:$A225,"非課税・不課税取引計")-SUMIFS(G$9:G225,$A$9:$A225,"小計")-SUMIFS(G$9:G225,$A$9:$A225,"８％消費税計")-SUMIFS(G$9:G225,$A$9:$A225,"８％対象計")-SUMIFS($G$9:G225,$A$9:A225,"８％(軽減)消費税計")-SUMIFS($G$9:G225,$A$9:A225,"８％(軽減)対象計"),IF(A226="８％(軽減)消費税計",ROUND(SUMIFS($G$9:G225,$A$9:A225,"８％(軽減)対象計")/COUNTIF($A$9:A225,"８％(軽減)対象計")*0.08,0)+Q226,IF($A226="８％消費税計",ROUND(SUMIFS(G$9:G225,$A$9:$A225,"８％対象計")/COUNTIF($A$9:$A225,"８％対象計")*0.08,0)+$Q226,IF(A226="値引き",T226,IF($C226="","",IF($D226="","",ROUND(F226*$D226,0)+$Q226)))))))))),"")</f>
        <v/>
      </c>
      <c r="H226" s="237" t="str">
        <f t="shared" si="12"/>
        <v/>
      </c>
      <c r="I226" s="235"/>
      <c r="J226" s="238" t="str">
        <f ca="1">IFERROR(IF($A226="非課税・不課税取引計",SUMIFS(J$9:J225,$N$9:$N225,"非・不")+$R226,IF(A226="８％(軽減)対象計",SUMIFS($J$9:J225,$N$9:N225,"※")+R226,IF(AND(A226="小計",COUNTIF($A$9:A225,"小計")&lt;1),SUM($J$9:J225)+R226,IF(AND(A226="小計",COUNTIF($A$9:A225,"小計")&gt;=1),SUM(OFFSET($J$8,LARGE($V$9:V225,1)+1,0,LARGE($V$9:V226,1)-LARGE($V$9:V225,1)-1,1))+R226,IF($A226="８％対象計",SUMIFS(J$9:J225,$N$9:$N225,"")+$R226-SUMIFS(J$9:J225,$A$9:$A225,"非課税・不課税取引計")-SUMIFS(J$9:J225,$A$9:$A225,"小計")-SUMIFS(J$9:J225,$A$9:$A225,"８％消費税計")-SUMIFS(J$9:J225,$A$9:$A225,"８％対象計")-SUMIFS($J$9:J225,$A$9:A225,"８％(軽減)消費税計")-SUMIFS($J$9:J225,$A$9:A225,"８％(軽減)対象計"),IF(A226="８％(軽減)消費税計",ROUND(SUMIFS($J$9:J225,$A$9:A225,"８％(軽減)対象計")/COUNTIF($A$9:A225,"８％(軽減)対象計")*0.08,0)+R226,IF($A226="８％消費税計",ROUND(SUMIFS(J$9:J225,$A$9:$A225,"８％対象計")/COUNTIF($A$9:$A225,"８％対象計")*0.08,0)+$R226,IF(A226="値引き",U226,IF($C226="","",IF($D226="","",ROUND(I226*$D226,0)+$R226)))))))))),"")</f>
        <v/>
      </c>
      <c r="K226" s="239" t="str">
        <f t="shared" si="13"/>
        <v/>
      </c>
      <c r="L226" s="240" t="str">
        <f t="shared" si="14"/>
        <v/>
      </c>
      <c r="M226" s="234" t="str">
        <f ca="1">IFERROR(IF($A226="非課税・不課税取引計",SUMIFS(M$9:M225,$N$9:$N225,"非・不")+$S226,IF(A226="８％(軽減)対象計",SUMIFS($M$9:M225,$N$9:N225,"※")+S226,IF(AND(A226="小計",COUNTIF($A$9:A225,"小計")&lt;1),SUM($M$9:M225)+S226,IF(AND(A226="小計",COUNTIF($A$9:A225,"小計")&gt;=1),SUM(OFFSET($M$8,LARGE($V$9:V225,1)+1,0,LARGE($V$9:V226,1)-LARGE($V$9:V225,1)-1,1))+S226,IF($A226="８％対象計",SUMIFS(M$9:M225,$N$9:$N225,"")+$S226-SUMIFS(M$9:M225,$A$9:$A225,"非課税・不課税取引計")-SUMIFS(M$9:M225,$A$9:$A225,"小計")-SUMIFS(M$9:M225,$A$9:$A225,"８％消費税計")-SUMIFS(M$9:M225,$A$9:$A225,"８％対象計")-SUMIFS($M$9:M225,$A$9:A225,"８％(軽減)消費税計")-SUMIFS($M$9:M225,$A$9:A225,"８％(軽減)対象計"),IF(A226="８％(軽減)消費税計",ROUND(SUMIFS($M$9:M225,$A$9:A225,"８％(軽減)対象計")/COUNTIF($A$9:A225,"８％(軽減)対象計")*0.08,0)+S226,IF($A226="８％消費税計",ROUND(SUMIFS(M$9:M225,$A$9:$A225,"８％対象計")/COUNTIF($A$9:$A225,"８％対象計")*0.08,0)+$S226,IF(A226="値引き",E226-G226-J226+S226,IF($C226="","",IF($D226="","",E226-G226-J226+$S226)))))))))),"")</f>
        <v/>
      </c>
      <c r="N226" s="241"/>
      <c r="O226" s="242"/>
      <c r="P226" s="308"/>
      <c r="Q226" s="249"/>
      <c r="R226" s="249"/>
      <c r="S226" s="250"/>
      <c r="T226" s="264"/>
      <c r="U226" s="265"/>
      <c r="V226" s="214" t="str">
        <f t="shared" si="15"/>
        <v/>
      </c>
    </row>
    <row r="227" spans="1:22" ht="19.899999999999999" customHeight="1">
      <c r="A227" s="230"/>
      <c r="B227" s="231"/>
      <c r="C227" s="232"/>
      <c r="D227" s="233"/>
      <c r="E227" s="234" t="str">
        <f ca="1">IFERROR(IF(A227="非課税・不課税取引計",SUMIFS($E$9:E226,$N$9:N226,"非・不")+P227,IF(A227="８％(軽減)対象計",SUMIFS($E$9:E226,$N$9:N226,"※")+P227,IF(AND(A227="小計",COUNTIF($A$9:A226,"小計")&lt;1),SUM($E$9:E226)+P227,IF(AND(A227="小計",COUNTIF($A$9:A226,"小計")&gt;=1),SUM(OFFSET($E$8,LARGE($V$9:V226,1)+1,0,LARGE($V$9:V227,1)-LARGE($V$9:V226,1)-1,1))+P227,IF(A227="８％対象計",SUMIFS($E$9:E226,$N$9:N226,"")+P227-SUMIFS($E$9:E226,$A$9:A226,"非課税・不課税取引計")-SUMIFS($E$9:E226,$A$9:A226,"小計")-SUMIFS($E$9:E226,$A$9:A226,"８％消費税計")-SUMIFS($E$9:E226,$A$9:A226,"８％対象計")-SUMIFS($E$9:E226,$A$9:A226,"８％(軽減)消費税計")-SUMIFS($E$9:E226,$A$9:A226,"８％(軽減)対象計"),IF(A227="８％(軽減)消費税計",ROUND(SUMIFS($E$9:E226,$A$9:A226,"８％(軽減)対象計")/COUNTIF($A$9:A226,"８％(軽減)対象計")*0.08,0)+P227,IF(A227="８％消費税計",ROUND(SUMIFS($E$9:E226,$A$9:A226,"８％対象計")/COUNTIF($A$9:A226,"８％対象計")*0.08,0)+P227,IF(AND(A227="値引き",C227="",D227=""),0+P227,IF(C227="","",IF(D227="","",ROUND(C227*D227,0)+P227)))))))))),"")</f>
        <v/>
      </c>
      <c r="F227" s="235"/>
      <c r="G227" s="236" t="str">
        <f ca="1">IFERROR(IF($A227="非課税・不課税取引計",SUMIFS(G$9:G226,$N$9:$N226,"非・不")+$Q227,IF(A227="８％(軽減)対象計",SUMIFS($G$9:G226,$N$9:N226,"※")+Q227,IF(AND(A227="小計",COUNTIF($A$9:A226,"小計")&lt;1),SUM($G$9:G226)+Q227,IF(AND(A227="小計",COUNTIF($A$9:A226,"小計")&gt;=1),SUM(OFFSET($G$8,LARGE($V$9:V226,1)+1,0,LARGE($V$9:V227,1)-LARGE($V$9:V226,1)-1,1))+Q227,IF($A227="８％対象計",SUMIFS(G$9:G226,$N$9:$N226,"")+$Q227-SUMIFS(G$9:G226,$A$9:$A226,"非課税・不課税取引計")-SUMIFS(G$9:G226,$A$9:$A226,"小計")-SUMIFS(G$9:G226,$A$9:$A226,"８％消費税計")-SUMIFS(G$9:G226,$A$9:$A226,"８％対象計")-SUMIFS($G$9:G226,$A$9:A226,"８％(軽減)消費税計")-SUMIFS($G$9:G226,$A$9:A226,"８％(軽減)対象計"),IF(A227="８％(軽減)消費税計",ROUND(SUMIFS($G$9:G226,$A$9:A226,"８％(軽減)対象計")/COUNTIF($A$9:A226,"８％(軽減)対象計")*0.08,0)+Q227,IF($A227="８％消費税計",ROUND(SUMIFS(G$9:G226,$A$9:$A226,"８％対象計")/COUNTIF($A$9:$A226,"８％対象計")*0.08,0)+$Q227,IF(A227="値引き",T227,IF($C227="","",IF($D227="","",ROUND(F227*$D227,0)+$Q227)))))))))),"")</f>
        <v/>
      </c>
      <c r="H227" s="237" t="str">
        <f t="shared" si="12"/>
        <v/>
      </c>
      <c r="I227" s="235"/>
      <c r="J227" s="238" t="str">
        <f ca="1">IFERROR(IF($A227="非課税・不課税取引計",SUMIFS(J$9:J226,$N$9:$N226,"非・不")+$R227,IF(A227="８％(軽減)対象計",SUMIFS($J$9:J226,$N$9:N226,"※")+R227,IF(AND(A227="小計",COUNTIF($A$9:A226,"小計")&lt;1),SUM($J$9:J226)+R227,IF(AND(A227="小計",COUNTIF($A$9:A226,"小計")&gt;=1),SUM(OFFSET($J$8,LARGE($V$9:V226,1)+1,0,LARGE($V$9:V227,1)-LARGE($V$9:V226,1)-1,1))+R227,IF($A227="８％対象計",SUMIFS(J$9:J226,$N$9:$N226,"")+$R227-SUMIFS(J$9:J226,$A$9:$A226,"非課税・不課税取引計")-SUMIFS(J$9:J226,$A$9:$A226,"小計")-SUMIFS(J$9:J226,$A$9:$A226,"８％消費税計")-SUMIFS(J$9:J226,$A$9:$A226,"８％対象計")-SUMIFS($J$9:J226,$A$9:A226,"８％(軽減)消費税計")-SUMIFS($J$9:J226,$A$9:A226,"８％(軽減)対象計"),IF(A227="８％(軽減)消費税計",ROUND(SUMIFS($J$9:J226,$A$9:A226,"８％(軽減)対象計")/COUNTIF($A$9:A226,"８％(軽減)対象計")*0.08,0)+R227,IF($A227="８％消費税計",ROUND(SUMIFS(J$9:J226,$A$9:$A226,"８％対象計")/COUNTIF($A$9:$A226,"８％対象計")*0.08,0)+$R227,IF(A227="値引き",U227,IF($C227="","",IF($D227="","",ROUND(I227*$D227,0)+$R227)))))))))),"")</f>
        <v/>
      </c>
      <c r="K227" s="239" t="str">
        <f t="shared" si="13"/>
        <v/>
      </c>
      <c r="L227" s="240" t="str">
        <f t="shared" si="14"/>
        <v/>
      </c>
      <c r="M227" s="234" t="str">
        <f ca="1">IFERROR(IF($A227="非課税・不課税取引計",SUMIFS(M$9:M226,$N$9:$N226,"非・不")+$S227,IF(A227="８％(軽減)対象計",SUMIFS($M$9:M226,$N$9:N226,"※")+S227,IF(AND(A227="小計",COUNTIF($A$9:A226,"小計")&lt;1),SUM($M$9:M226)+S227,IF(AND(A227="小計",COUNTIF($A$9:A226,"小計")&gt;=1),SUM(OFFSET($M$8,LARGE($V$9:V226,1)+1,0,LARGE($V$9:V227,1)-LARGE($V$9:V226,1)-1,1))+S227,IF($A227="８％対象計",SUMIFS(M$9:M226,$N$9:$N226,"")+$S227-SUMIFS(M$9:M226,$A$9:$A226,"非課税・不課税取引計")-SUMIFS(M$9:M226,$A$9:$A226,"小計")-SUMIFS(M$9:M226,$A$9:$A226,"８％消費税計")-SUMIFS(M$9:M226,$A$9:$A226,"８％対象計")-SUMIFS($M$9:M226,$A$9:A226,"８％(軽減)消費税計")-SUMIFS($M$9:M226,$A$9:A226,"８％(軽減)対象計"),IF(A227="８％(軽減)消費税計",ROUND(SUMIFS($M$9:M226,$A$9:A226,"８％(軽減)対象計")/COUNTIF($A$9:A226,"８％(軽減)対象計")*0.08,0)+S227,IF($A227="８％消費税計",ROUND(SUMIFS(M$9:M226,$A$9:$A226,"８％対象計")/COUNTIF($A$9:$A226,"８％対象計")*0.08,0)+$S227,IF(A227="値引き",E227-G227-J227+S227,IF($C227="","",IF($D227="","",E227-G227-J227+$S227)))))))))),"")</f>
        <v/>
      </c>
      <c r="N227" s="241"/>
      <c r="O227" s="242"/>
      <c r="P227" s="308"/>
      <c r="Q227" s="249"/>
      <c r="R227" s="249"/>
      <c r="S227" s="250"/>
      <c r="T227" s="264"/>
      <c r="U227" s="265"/>
      <c r="V227" s="214" t="str">
        <f t="shared" si="15"/>
        <v/>
      </c>
    </row>
    <row r="228" spans="1:22" ht="19.899999999999999" customHeight="1">
      <c r="A228" s="230"/>
      <c r="B228" s="231"/>
      <c r="C228" s="232"/>
      <c r="D228" s="233"/>
      <c r="E228" s="234" t="str">
        <f ca="1">IFERROR(IF(A228="非課税・不課税取引計",SUMIFS($E$9:E227,$N$9:N227,"非・不")+P228,IF(A228="８％(軽減)対象計",SUMIFS($E$9:E227,$N$9:N227,"※")+P228,IF(AND(A228="小計",COUNTIF($A$9:A227,"小計")&lt;1),SUM($E$9:E227)+P228,IF(AND(A228="小計",COUNTIF($A$9:A227,"小計")&gt;=1),SUM(OFFSET($E$8,LARGE($V$9:V227,1)+1,0,LARGE($V$9:V228,1)-LARGE($V$9:V227,1)-1,1))+P228,IF(A228="８％対象計",SUMIFS($E$9:E227,$N$9:N227,"")+P228-SUMIFS($E$9:E227,$A$9:A227,"非課税・不課税取引計")-SUMIFS($E$9:E227,$A$9:A227,"小計")-SUMIFS($E$9:E227,$A$9:A227,"８％消費税計")-SUMIFS($E$9:E227,$A$9:A227,"８％対象計")-SUMIFS($E$9:E227,$A$9:A227,"８％(軽減)消費税計")-SUMIFS($E$9:E227,$A$9:A227,"８％(軽減)対象計"),IF(A228="８％(軽減)消費税計",ROUND(SUMIFS($E$9:E227,$A$9:A227,"８％(軽減)対象計")/COUNTIF($A$9:A227,"８％(軽減)対象計")*0.08,0)+P228,IF(A228="８％消費税計",ROUND(SUMIFS($E$9:E227,$A$9:A227,"８％対象計")/COUNTIF($A$9:A227,"８％対象計")*0.08,0)+P228,IF(AND(A228="値引き",C228="",D228=""),0+P228,IF(C228="","",IF(D228="","",ROUND(C228*D228,0)+P228)))))))))),"")</f>
        <v/>
      </c>
      <c r="F228" s="235"/>
      <c r="G228" s="236" t="str">
        <f ca="1">IFERROR(IF($A228="非課税・不課税取引計",SUMIFS(G$9:G227,$N$9:$N227,"非・不")+$Q228,IF(A228="８％(軽減)対象計",SUMIFS($G$9:G227,$N$9:N227,"※")+Q228,IF(AND(A228="小計",COUNTIF($A$9:A227,"小計")&lt;1),SUM($G$9:G227)+Q228,IF(AND(A228="小計",COUNTIF($A$9:A227,"小計")&gt;=1),SUM(OFFSET($G$8,LARGE($V$9:V227,1)+1,0,LARGE($V$9:V228,1)-LARGE($V$9:V227,1)-1,1))+Q228,IF($A228="８％対象計",SUMIFS(G$9:G227,$N$9:$N227,"")+$Q228-SUMIFS(G$9:G227,$A$9:$A227,"非課税・不課税取引計")-SUMIFS(G$9:G227,$A$9:$A227,"小計")-SUMIFS(G$9:G227,$A$9:$A227,"８％消費税計")-SUMIFS(G$9:G227,$A$9:$A227,"８％対象計")-SUMIFS($G$9:G227,$A$9:A227,"８％(軽減)消費税計")-SUMIFS($G$9:G227,$A$9:A227,"８％(軽減)対象計"),IF(A228="８％(軽減)消費税計",ROUND(SUMIFS($G$9:G227,$A$9:A227,"８％(軽減)対象計")/COUNTIF($A$9:A227,"８％(軽減)対象計")*0.08,0)+Q228,IF($A228="８％消費税計",ROUND(SUMIFS(G$9:G227,$A$9:$A227,"８％対象計")/COUNTIF($A$9:$A227,"８％対象計")*0.08,0)+$Q228,IF(A228="値引き",T228,IF($C228="","",IF($D228="","",ROUND(F228*$D228,0)+$Q228)))))))))),"")</f>
        <v/>
      </c>
      <c r="H228" s="237" t="str">
        <f t="shared" si="12"/>
        <v/>
      </c>
      <c r="I228" s="235"/>
      <c r="J228" s="238" t="str">
        <f ca="1">IFERROR(IF($A228="非課税・不課税取引計",SUMIFS(J$9:J227,$N$9:$N227,"非・不")+$R228,IF(A228="８％(軽減)対象計",SUMIFS($J$9:J227,$N$9:N227,"※")+R228,IF(AND(A228="小計",COUNTIF($A$9:A227,"小計")&lt;1),SUM($J$9:J227)+R228,IF(AND(A228="小計",COUNTIF($A$9:A227,"小計")&gt;=1),SUM(OFFSET($J$8,LARGE($V$9:V227,1)+1,0,LARGE($V$9:V228,1)-LARGE($V$9:V227,1)-1,1))+R228,IF($A228="８％対象計",SUMIFS(J$9:J227,$N$9:$N227,"")+$R228-SUMIFS(J$9:J227,$A$9:$A227,"非課税・不課税取引計")-SUMIFS(J$9:J227,$A$9:$A227,"小計")-SUMIFS(J$9:J227,$A$9:$A227,"８％消費税計")-SUMIFS(J$9:J227,$A$9:$A227,"８％対象計")-SUMIFS($J$9:J227,$A$9:A227,"８％(軽減)消費税計")-SUMIFS($J$9:J227,$A$9:A227,"８％(軽減)対象計"),IF(A228="８％(軽減)消費税計",ROUND(SUMIFS($J$9:J227,$A$9:A227,"８％(軽減)対象計")/COUNTIF($A$9:A227,"８％(軽減)対象計")*0.08,0)+R228,IF($A228="８％消費税計",ROUND(SUMIFS(J$9:J227,$A$9:$A227,"８％対象計")/COUNTIF($A$9:$A227,"８％対象計")*0.08,0)+$R228,IF(A228="値引き",U228,IF($C228="","",IF($D228="","",ROUND(I228*$D228,0)+$R228)))))))))),"")</f>
        <v/>
      </c>
      <c r="K228" s="239" t="str">
        <f t="shared" si="13"/>
        <v/>
      </c>
      <c r="L228" s="240" t="str">
        <f t="shared" si="14"/>
        <v/>
      </c>
      <c r="M228" s="234" t="str">
        <f ca="1">IFERROR(IF($A228="非課税・不課税取引計",SUMIFS(M$9:M227,$N$9:$N227,"非・不")+$S228,IF(A228="８％(軽減)対象計",SUMIFS($M$9:M227,$N$9:N227,"※")+S228,IF(AND(A228="小計",COUNTIF($A$9:A227,"小計")&lt;1),SUM($M$9:M227)+S228,IF(AND(A228="小計",COUNTIF($A$9:A227,"小計")&gt;=1),SUM(OFFSET($M$8,LARGE($V$9:V227,1)+1,0,LARGE($V$9:V228,1)-LARGE($V$9:V227,1)-1,1))+S228,IF($A228="８％対象計",SUMIFS(M$9:M227,$N$9:$N227,"")+$S228-SUMIFS(M$9:M227,$A$9:$A227,"非課税・不課税取引計")-SUMIFS(M$9:M227,$A$9:$A227,"小計")-SUMIFS(M$9:M227,$A$9:$A227,"８％消費税計")-SUMIFS(M$9:M227,$A$9:$A227,"８％対象計")-SUMIFS($M$9:M227,$A$9:A227,"８％(軽減)消費税計")-SUMIFS($M$9:M227,$A$9:A227,"８％(軽減)対象計"),IF(A228="８％(軽減)消費税計",ROUND(SUMIFS($M$9:M227,$A$9:A227,"８％(軽減)対象計")/COUNTIF($A$9:A227,"８％(軽減)対象計")*0.08,0)+S228,IF($A228="８％消費税計",ROUND(SUMIFS(M$9:M227,$A$9:$A227,"８％対象計")/COUNTIF($A$9:$A227,"８％対象計")*0.08,0)+$S228,IF(A228="値引き",E228-G228-J228+S228,IF($C228="","",IF($D228="","",E228-G228-J228+$S228)))))))))),"")</f>
        <v/>
      </c>
      <c r="N228" s="241"/>
      <c r="O228" s="242"/>
      <c r="P228" s="308"/>
      <c r="Q228" s="249"/>
      <c r="R228" s="249"/>
      <c r="S228" s="250"/>
      <c r="T228" s="264"/>
      <c r="U228" s="265"/>
      <c r="V228" s="214" t="str">
        <f>IF(A228="小計",ROW(A228)-6,"")</f>
        <v/>
      </c>
    </row>
    <row r="229" spans="1:22" ht="19.5" customHeight="1">
      <c r="A229" s="230"/>
      <c r="B229" s="231"/>
      <c r="C229" s="232"/>
      <c r="D229" s="233"/>
      <c r="E229" s="234" t="str">
        <f ca="1">IFERROR(IF(A229="非課税・不課税取引計",SUMIFS($E$9:E228,$N$9:N228,"非・不")+P229,IF(A229="８％(軽減)対象計",SUMIFS($E$9:E228,$N$9:N228,"※")+P229,IF(AND(A229="小計",COUNTIF($A$9:A228,"小計")&lt;1),SUM($E$9:E228)+P229,IF(AND(A229="小計",COUNTIF($A$9:A228,"小計")&gt;=1),SUM(OFFSET($E$8,LARGE($V$9:V228,1)+1,0,LARGE($V$9:V229,1)-LARGE($V$9:V228,1)-1,1))+P229,IF(A229="８％対象計",SUMIFS($E$9:E228,$N$9:N228,"")+P229-SUMIFS($E$9:E228,$A$9:A228,"非課税・不課税取引計")-SUMIFS($E$9:E228,$A$9:A228,"小計")-SUMIFS($E$9:E228,$A$9:A228,"８％消費税計")-SUMIFS($E$9:E228,$A$9:A228,"８％対象計")-SUMIFS($E$9:E228,$A$9:A228,"８％(軽減)消費税計")-SUMIFS($E$9:E228,$A$9:A228,"８％(軽減)対象計"),IF(A229="８％(軽減)消費税計",ROUND(SUMIFS($E$9:E228,$A$9:A228,"８％(軽減)対象計")/COUNTIF($A$9:A228,"８％(軽減)対象計")*0.08,0)+P229,IF(A229="８％消費税計",ROUND(SUMIFS($E$9:E228,$A$9:A228,"８％対象計")/COUNTIF($A$9:A228,"８％対象計")*0.08,0)+P229,IF(AND(A229="値引き",C229="",D229=""),0+P229,IF(C229="","",IF(D229="","",ROUND(C229*D229,0)+P229)))))))))),"")</f>
        <v/>
      </c>
      <c r="F229" s="235"/>
      <c r="G229" s="236" t="str">
        <f ca="1">IFERROR(IF($A229="非課税・不課税取引計",SUMIFS(G$9:G228,$N$9:$N228,"非・不")+$Q229,IF(A229="８％(軽減)対象計",SUMIFS($G$9:G228,$N$9:N228,"※")+Q229,IF(AND(A229="小計",COUNTIF($A$9:A228,"小計")&lt;1),SUM($G$9:G228)+Q229,IF(AND(A229="小計",COUNTIF($A$9:A228,"小計")&gt;=1),SUM(OFFSET($G$8,LARGE($V$9:V228,1)+1,0,LARGE($V$9:V229,1)-LARGE($V$9:V228,1)-1,1))+Q229,IF($A229="８％対象計",SUMIFS(G$9:G228,$N$9:$N228,"")+$Q229-SUMIFS(G$9:G228,$A$9:$A228,"非課税・不課税取引計")-SUMIFS(G$9:G228,$A$9:$A228,"小計")-SUMIFS(G$9:G228,$A$9:$A228,"８％消費税計")-SUMIFS(G$9:G228,$A$9:$A228,"８％対象計")-SUMIFS($G$9:G228,$A$9:A228,"８％(軽減)消費税計")-SUMIFS($G$9:G228,$A$9:A228,"８％(軽減)対象計"),IF(A229="８％(軽減)消費税計",ROUND(SUMIFS($G$9:G228,$A$9:A228,"８％(軽減)対象計")/COUNTIF($A$9:A228,"８％(軽減)対象計")*0.08,0)+Q229,IF($A229="８％消費税計",ROUND(SUMIFS(G$9:G228,$A$9:$A228,"８％対象計")/COUNTIF($A$9:$A228,"８％対象計")*0.08,0)+$Q229,IF(A229="値引き",T229,IF($C229="","",IF($D229="","",ROUND(F229*$D229,0)+$Q229)))))))))),"")</f>
        <v/>
      </c>
      <c r="H229" s="237" t="str">
        <f t="shared" si="12"/>
        <v/>
      </c>
      <c r="I229" s="235"/>
      <c r="J229" s="238" t="str">
        <f ca="1">IFERROR(IF($A229="非課税・不課税取引計",SUMIFS(J$9:J228,$N$9:$N228,"非・不")+$R229,IF(A229="８％(軽減)対象計",SUMIFS($J$9:J228,$N$9:N228,"※")+R229,IF(AND(A229="小計",COUNTIF($A$9:A228,"小計")&lt;1),SUM($J$9:J228)+R229,IF(AND(A229="小計",COUNTIF($A$9:A228,"小計")&gt;=1),SUM(OFFSET($J$8,LARGE($V$9:V228,1)+1,0,LARGE($V$9:V229,1)-LARGE($V$9:V228,1)-1,1))+R229,IF($A229="８％対象計",SUMIFS(J$9:J228,$N$9:$N228,"")+$R229-SUMIFS(J$9:J228,$A$9:$A228,"非課税・不課税取引計")-SUMIFS(J$9:J228,$A$9:$A228,"小計")-SUMIFS(J$9:J228,$A$9:$A228,"８％消費税計")-SUMIFS(J$9:J228,$A$9:$A228,"８％対象計")-SUMIFS($J$9:J228,$A$9:A228,"８％(軽減)消費税計")-SUMIFS($J$9:J228,$A$9:A228,"８％(軽減)対象計"),IF(A229="８％(軽減)消費税計",ROUND(SUMIFS($J$9:J228,$A$9:A228,"８％(軽減)対象計")/COUNTIF($A$9:A228,"８％(軽減)対象計")*0.08,0)+R229,IF($A229="８％消費税計",ROUND(SUMIFS(J$9:J228,$A$9:$A228,"８％対象計")/COUNTIF($A$9:$A228,"８％対象計")*0.08,0)+$R229,IF(A229="値引き",U229,IF($C229="","",IF($D229="","",ROUND(I229*$D229,0)+$R229)))))))))),"")</f>
        <v/>
      </c>
      <c r="K229" s="239" t="str">
        <f t="shared" si="13"/>
        <v/>
      </c>
      <c r="L229" s="240" t="str">
        <f t="shared" si="14"/>
        <v/>
      </c>
      <c r="M229" s="234" t="str">
        <f ca="1">IFERROR(IF($A229="非課税・不課税取引計",SUMIFS(M$9:M228,$N$9:$N228,"非・不")+$S229,IF(A229="８％(軽減)対象計",SUMIFS($M$9:M228,$N$9:N228,"※")+S229,IF(AND(A229="小計",COUNTIF($A$9:A228,"小計")&lt;1),SUM($M$9:M228)+S229,IF(AND(A229="小計",COUNTIF($A$9:A228,"小計")&gt;=1),SUM(OFFSET($M$8,LARGE($V$9:V228,1)+1,0,LARGE($V$9:V229,1)-LARGE($V$9:V228,1)-1,1))+S229,IF($A229="８％対象計",SUMIFS(M$9:M228,$N$9:$N228,"")+$S229-SUMIFS(M$9:M228,$A$9:$A228,"非課税・不課税取引計")-SUMIFS(M$9:M228,$A$9:$A228,"小計")-SUMIFS(M$9:M228,$A$9:$A228,"８％消費税計")-SUMIFS(M$9:M228,$A$9:$A228,"８％対象計")-SUMIFS($M$9:M228,$A$9:A228,"８％(軽減)消費税計")-SUMIFS($M$9:M228,$A$9:A228,"８％(軽減)対象計"),IF(A229="８％(軽減)消費税計",ROUND(SUMIFS($M$9:M228,$A$9:A228,"８％(軽減)対象計")/COUNTIF($A$9:A228,"８％(軽減)対象計")*0.08,0)+S229,IF($A229="８％消費税計",ROUND(SUMIFS(M$9:M228,$A$9:$A228,"８％対象計")/COUNTIF($A$9:$A228,"８％対象計")*0.08,0)+$S229,IF(A229="値引き",E229-G229-J229+S229,IF($C229="","",IF($D229="","",E229-G229-J229+$S229)))))))))),"")</f>
        <v/>
      </c>
      <c r="N229" s="241"/>
      <c r="O229" s="242"/>
      <c r="P229" s="308"/>
      <c r="Q229" s="249"/>
      <c r="R229" s="249"/>
      <c r="S229" s="250"/>
      <c r="T229" s="264"/>
      <c r="U229" s="265"/>
      <c r="V229" s="214" t="str">
        <f t="shared" ref="V229:V233" si="16">IF(A229="小計",ROW(A229)-6,"")</f>
        <v/>
      </c>
    </row>
    <row r="230" spans="1:22" ht="19.5" customHeight="1">
      <c r="A230" s="230"/>
      <c r="B230" s="231"/>
      <c r="C230" s="232"/>
      <c r="D230" s="233"/>
      <c r="E230" s="234" t="str">
        <f ca="1">IFERROR(IF(A230="非課税・不課税取引計",SUMIFS($E$9:E229,$N$9:N229,"非・不")+P230,IF(A230="８％(軽減)対象計",SUMIFS($E$9:E229,$N$9:N229,"※")+P230,IF(AND(A230="小計",COUNTIF($A$9:A229,"小計")&lt;1),SUM($E$9:E229)+P230,IF(AND(A230="小計",COUNTIF($A$9:A229,"小計")&gt;=1),SUM(OFFSET($E$8,LARGE($V$9:V229,1)+1,0,LARGE($V$9:V230,1)-LARGE($V$9:V229,1)-1,1))+P230,IF(A230="８％対象計",SUMIFS($E$9:E229,$N$9:N229,"")+P230-SUMIFS($E$9:E229,$A$9:A229,"非課税・不課税取引計")-SUMIFS($E$9:E229,$A$9:A229,"小計")-SUMIFS($E$9:E229,$A$9:A229,"８％消費税計")-SUMIFS($E$9:E229,$A$9:A229,"８％対象計")-SUMIFS($E$9:E229,$A$9:A229,"８％(軽減)消費税計")-SUMIFS($E$9:E229,$A$9:A229,"８％(軽減)対象計"),IF(A230="８％(軽減)消費税計",ROUND(SUMIFS($E$9:E229,$A$9:A229,"８％(軽減)対象計")/COUNTIF($A$9:A229,"８％(軽減)対象計")*0.08,0)+P230,IF(A230="８％消費税計",ROUND(SUMIFS($E$9:E229,$A$9:A229,"８％対象計")/COUNTIF($A$9:A229,"８％対象計")*0.08,0)+P230,IF(AND(A230="値引き",C230="",D230=""),0+P230,IF(C230="","",IF(D230="","",ROUND(C230*D230,0)+P230)))))))))),"")</f>
        <v/>
      </c>
      <c r="F230" s="235"/>
      <c r="G230" s="236" t="str">
        <f ca="1">IFERROR(IF($A230="非課税・不課税取引計",SUMIFS(G$9:G229,$N$9:$N229,"非・不")+$Q230,IF(A230="８％(軽減)対象計",SUMIFS($G$9:G229,$N$9:N229,"※")+Q230,IF(AND(A230="小計",COUNTIF($A$9:A229,"小計")&lt;1),SUM($G$9:G229)+Q230,IF(AND(A230="小計",COUNTIF($A$9:A229,"小計")&gt;=1),SUM(OFFSET($G$8,LARGE($V$9:V229,1)+1,0,LARGE($V$9:V230,1)-LARGE($V$9:V229,1)-1,1))+Q230,IF($A230="８％対象計",SUMIFS(G$9:G229,$N$9:$N229,"")+$Q230-SUMIFS(G$9:G229,$A$9:$A229,"非課税・不課税取引計")-SUMIFS(G$9:G229,$A$9:$A229,"小計")-SUMIFS(G$9:G229,$A$9:$A229,"８％消費税計")-SUMIFS(G$9:G229,$A$9:$A229,"８％対象計")-SUMIFS($G$9:G229,$A$9:A229,"８％(軽減)消費税計")-SUMIFS($G$9:G229,$A$9:A229,"８％(軽減)対象計"),IF(A230="８％(軽減)消費税計",ROUND(SUMIFS($G$9:G229,$A$9:A229,"８％(軽減)対象計")/COUNTIF($A$9:A229,"８％(軽減)対象計")*0.08,0)+Q230,IF($A230="８％消費税計",ROUND(SUMIFS(G$9:G229,$A$9:$A229,"８％対象計")/COUNTIF($A$9:$A229,"８％対象計")*0.08,0)+$Q230,IF(A230="値引き",T230,IF($C230="","",IF($D230="","",ROUND(F230*$D230,0)+$Q230)))))))))),"")</f>
        <v/>
      </c>
      <c r="H230" s="237" t="str">
        <f t="shared" si="12"/>
        <v/>
      </c>
      <c r="I230" s="235"/>
      <c r="J230" s="238" t="str">
        <f ca="1">IFERROR(IF($A230="非課税・不課税取引計",SUMIFS(J$9:J229,$N$9:$N229,"非・不")+$R230,IF(A230="８％(軽減)対象計",SUMIFS($J$9:J229,$N$9:N229,"※")+R230,IF(AND(A230="小計",COUNTIF($A$9:A229,"小計")&lt;1),SUM($J$9:J229)+R230,IF(AND(A230="小計",COUNTIF($A$9:A229,"小計")&gt;=1),SUM(OFFSET($J$8,LARGE($V$9:V229,1)+1,0,LARGE($V$9:V230,1)-LARGE($V$9:V229,1)-1,1))+R230,IF($A230="８％対象計",SUMIFS(J$9:J229,$N$9:$N229,"")+$R230-SUMIFS(J$9:J229,$A$9:$A229,"非課税・不課税取引計")-SUMIFS(J$9:J229,$A$9:$A229,"小計")-SUMIFS(J$9:J229,$A$9:$A229,"８％消費税計")-SUMIFS(J$9:J229,$A$9:$A229,"８％対象計")-SUMIFS($J$9:J229,$A$9:A229,"８％(軽減)消費税計")-SUMIFS($J$9:J229,$A$9:A229,"８％(軽減)対象計"),IF(A230="８％(軽減)消費税計",ROUND(SUMIFS($J$9:J229,$A$9:A229,"８％(軽減)対象計")/COUNTIF($A$9:A229,"８％(軽減)対象計")*0.08,0)+R230,IF($A230="８％消費税計",ROUND(SUMIFS(J$9:J229,$A$9:$A229,"８％対象計")/COUNTIF($A$9:$A229,"８％対象計")*0.08,0)+$R230,IF(A230="値引き",U230,IF($C230="","",IF($D230="","",ROUND(I230*$D230,0)+$R230)))))))))),"")</f>
        <v/>
      </c>
      <c r="K230" s="239" t="str">
        <f t="shared" si="13"/>
        <v/>
      </c>
      <c r="L230" s="240" t="str">
        <f t="shared" si="14"/>
        <v/>
      </c>
      <c r="M230" s="234" t="str">
        <f ca="1">IFERROR(IF($A230="非課税・不課税取引計",SUMIFS(M$9:M229,$N$9:$N229,"非・不")+$S230,IF(A230="８％(軽減)対象計",SUMIFS($M$9:M229,$N$9:N229,"※")+S230,IF(AND(A230="小計",COUNTIF($A$9:A229,"小計")&lt;1),SUM($M$9:M229)+S230,IF(AND(A230="小計",COUNTIF($A$9:A229,"小計")&gt;=1),SUM(OFFSET($M$8,LARGE($V$9:V229,1)+1,0,LARGE($V$9:V230,1)-LARGE($V$9:V229,1)-1,1))+S230,IF($A230="８％対象計",SUMIFS(M$9:M229,$N$9:$N229,"")+$S230-SUMIFS(M$9:M229,$A$9:$A229,"非課税・不課税取引計")-SUMIFS(M$9:M229,$A$9:$A229,"小計")-SUMIFS(M$9:M229,$A$9:$A229,"８％消費税計")-SUMIFS(M$9:M229,$A$9:$A229,"８％対象計")-SUMIFS($M$9:M229,$A$9:A229,"８％(軽減)消費税計")-SUMIFS($M$9:M229,$A$9:A229,"８％(軽減)対象計"),IF(A230="８％(軽減)消費税計",ROUND(SUMIFS($M$9:M229,$A$9:A229,"８％(軽減)対象計")/COUNTIF($A$9:A229,"８％(軽減)対象計")*0.08,0)+S230,IF($A230="８％消費税計",ROUND(SUMIFS(M$9:M229,$A$9:$A229,"８％対象計")/COUNTIF($A$9:$A229,"８％対象計")*0.08,0)+$S230,IF(A230="値引き",E230-G230-J230+S230,IF($C230="","",IF($D230="","",E230-G230-J230+$S230)))))))))),"")</f>
        <v/>
      </c>
      <c r="N230" s="241"/>
      <c r="O230" s="242"/>
      <c r="P230" s="308"/>
      <c r="Q230" s="249"/>
      <c r="R230" s="249"/>
      <c r="S230" s="250"/>
      <c r="T230" s="264"/>
      <c r="U230" s="265"/>
      <c r="V230" s="214" t="str">
        <f t="shared" si="16"/>
        <v/>
      </c>
    </row>
    <row r="231" spans="1:22" ht="19.5" customHeight="1">
      <c r="A231" s="230"/>
      <c r="B231" s="231"/>
      <c r="C231" s="232"/>
      <c r="D231" s="233"/>
      <c r="E231" s="234" t="str">
        <f ca="1">IFERROR(IF(A231="非課税・不課税取引計",SUMIFS($E$9:E230,$N$9:N230,"非・不")+P231,IF(A231="８％(軽減)対象計",SUMIFS($E$9:E230,$N$9:N230,"※")+P231,IF(AND(A231="小計",COUNTIF($A$9:A230,"小計")&lt;1),SUM($E$9:E230)+P231,IF(AND(A231="小計",COUNTIF($A$9:A230,"小計")&gt;=1),SUM(OFFSET($E$8,LARGE($V$9:V230,1)+1,0,LARGE($V$9:V231,1)-LARGE($V$9:V230,1)-1,1))+P231,IF(A231="８％対象計",SUMIFS($E$9:E230,$N$9:N230,"")+P231-SUMIFS($E$9:E230,$A$9:A230,"非課税・不課税取引計")-SUMIFS($E$9:E230,$A$9:A230,"小計")-SUMIFS($E$9:E230,$A$9:A230,"８％消費税計")-SUMIFS($E$9:E230,$A$9:A230,"８％対象計")-SUMIFS($E$9:E230,$A$9:A230,"８％(軽減)消費税計")-SUMIFS($E$9:E230,$A$9:A230,"８％(軽減)対象計"),IF(A231="８％(軽減)消費税計",ROUND(SUMIFS($E$9:E230,$A$9:A230,"８％(軽減)対象計")/COUNTIF($A$9:A230,"８％(軽減)対象計")*0.08,0)+P231,IF(A231="８％消費税計",ROUND(SUMIFS($E$9:E230,$A$9:A230,"８％対象計")/COUNTIF($A$9:A230,"８％対象計")*0.08,0)+P231,IF(AND(A231="値引き",C231="",D231=""),0+P231,IF(C231="","",IF(D231="","",ROUND(C231*D231,0)+P231)))))))))),"")</f>
        <v/>
      </c>
      <c r="F231" s="235"/>
      <c r="G231" s="236" t="str">
        <f ca="1">IFERROR(IF($A231="非課税・不課税取引計",SUMIFS(G$9:G230,$N$9:$N230,"非・不")+$Q231,IF(A231="８％(軽減)対象計",SUMIFS($G$9:G230,$N$9:N230,"※")+Q231,IF(AND(A231="小計",COUNTIF($A$9:A230,"小計")&lt;1),SUM($G$9:G230)+Q231,IF(AND(A231="小計",COUNTIF($A$9:A230,"小計")&gt;=1),SUM(OFFSET($G$8,LARGE($V$9:V230,1)+1,0,LARGE($V$9:V231,1)-LARGE($V$9:V230,1)-1,1))+Q231,IF($A231="８％対象計",SUMIFS(G$9:G230,$N$9:$N230,"")+$Q231-SUMIFS(G$9:G230,$A$9:$A230,"非課税・不課税取引計")-SUMIFS(G$9:G230,$A$9:$A230,"小計")-SUMIFS(G$9:G230,$A$9:$A230,"８％消費税計")-SUMIFS(G$9:G230,$A$9:$A230,"８％対象計")-SUMIFS($G$9:G230,$A$9:A230,"８％(軽減)消費税計")-SUMIFS($G$9:G230,$A$9:A230,"８％(軽減)対象計"),IF(A231="８％(軽減)消費税計",ROUND(SUMIFS($G$9:G230,$A$9:A230,"８％(軽減)対象計")/COUNTIF($A$9:A230,"８％(軽減)対象計")*0.08,0)+Q231,IF($A231="８％消費税計",ROUND(SUMIFS(G$9:G230,$A$9:$A230,"８％対象計")/COUNTIF($A$9:$A230,"８％対象計")*0.08,0)+$Q231,IF(A231="値引き",T231,IF($C231="","",IF($D231="","",ROUND(F231*$D231,0)+$Q231)))))))))),"")</f>
        <v/>
      </c>
      <c r="H231" s="237" t="str">
        <f t="shared" si="12"/>
        <v/>
      </c>
      <c r="I231" s="235"/>
      <c r="J231" s="238" t="str">
        <f ca="1">IFERROR(IF($A231="非課税・不課税取引計",SUMIFS(J$9:J230,$N$9:$N230,"非・不")+$R231,IF(A231="８％(軽減)対象計",SUMIFS($J$9:J230,$N$9:N230,"※")+R231,IF(AND(A231="小計",COUNTIF($A$9:A230,"小計")&lt;1),SUM($J$9:J230)+R231,IF(AND(A231="小計",COUNTIF($A$9:A230,"小計")&gt;=1),SUM(OFFSET($J$8,LARGE($V$9:V230,1)+1,0,LARGE($V$9:V231,1)-LARGE($V$9:V230,1)-1,1))+R231,IF($A231="８％対象計",SUMIFS(J$9:J230,$N$9:$N230,"")+$R231-SUMIFS(J$9:J230,$A$9:$A230,"非課税・不課税取引計")-SUMIFS(J$9:J230,$A$9:$A230,"小計")-SUMIFS(J$9:J230,$A$9:$A230,"８％消費税計")-SUMIFS(J$9:J230,$A$9:$A230,"８％対象計")-SUMIFS($J$9:J230,$A$9:A230,"８％(軽減)消費税計")-SUMIFS($J$9:J230,$A$9:A230,"８％(軽減)対象計"),IF(A231="８％(軽減)消費税計",ROUND(SUMIFS($J$9:J230,$A$9:A230,"８％(軽減)対象計")/COUNTIF($A$9:A230,"８％(軽減)対象計")*0.08,0)+R231,IF($A231="８％消費税計",ROUND(SUMIFS(J$9:J230,$A$9:$A230,"８％対象計")/COUNTIF($A$9:$A230,"８％対象計")*0.08,0)+$R231,IF(A231="値引き",U231,IF($C231="","",IF($D231="","",ROUND(I231*$D231,0)+$R231)))))))))),"")</f>
        <v/>
      </c>
      <c r="K231" s="239" t="str">
        <f t="shared" si="13"/>
        <v/>
      </c>
      <c r="L231" s="240" t="str">
        <f t="shared" si="14"/>
        <v/>
      </c>
      <c r="M231" s="234" t="str">
        <f ca="1">IFERROR(IF($A231="非課税・不課税取引計",SUMIFS(M$9:M230,$N$9:$N230,"非・不")+$S231,IF(A231="８％(軽減)対象計",SUMIFS($M$9:M230,$N$9:N230,"※")+S231,IF(AND(A231="小計",COUNTIF($A$9:A230,"小計")&lt;1),SUM($M$9:M230)+S231,IF(AND(A231="小計",COUNTIF($A$9:A230,"小計")&gt;=1),SUM(OFFSET($M$8,LARGE($V$9:V230,1)+1,0,LARGE($V$9:V231,1)-LARGE($V$9:V230,1)-1,1))+S231,IF($A231="８％対象計",SUMIFS(M$9:M230,$N$9:$N230,"")+$S231-SUMIFS(M$9:M230,$A$9:$A230,"非課税・不課税取引計")-SUMIFS(M$9:M230,$A$9:$A230,"小計")-SUMIFS(M$9:M230,$A$9:$A230,"８％消費税計")-SUMIFS(M$9:M230,$A$9:$A230,"８％対象計")-SUMIFS($M$9:M230,$A$9:A230,"８％(軽減)消費税計")-SUMIFS($M$9:M230,$A$9:A230,"８％(軽減)対象計"),IF(A231="８％(軽減)消費税計",ROUND(SUMIFS($M$9:M230,$A$9:A230,"８％(軽減)対象計")/COUNTIF($A$9:A230,"８％(軽減)対象計")*0.08,0)+S231,IF($A231="８％消費税計",ROUND(SUMIFS(M$9:M230,$A$9:$A230,"８％対象計")/COUNTIF($A$9:$A230,"８％対象計")*0.08,0)+$S231,IF(A231="値引き",E231-G231-J231+S231,IF($C231="","",IF($D231="","",E231-G231-J231+$S231)))))))))),"")</f>
        <v/>
      </c>
      <c r="N231" s="241"/>
      <c r="O231" s="242"/>
      <c r="P231" s="308"/>
      <c r="Q231" s="249"/>
      <c r="R231" s="249"/>
      <c r="S231" s="250"/>
      <c r="T231" s="264"/>
      <c r="U231" s="265"/>
      <c r="V231" s="214" t="str">
        <f t="shared" si="16"/>
        <v/>
      </c>
    </row>
    <row r="232" spans="1:22" ht="19.5" customHeight="1">
      <c r="A232" s="230"/>
      <c r="B232" s="231"/>
      <c r="C232" s="232"/>
      <c r="D232" s="233"/>
      <c r="E232" s="234" t="str">
        <f ca="1">IFERROR(IF(A232="非課税・不課税取引計",SUMIFS($E$9:E231,$N$9:N231,"非・不")+P232,IF(A232="８％(軽減)対象計",SUMIFS($E$9:E231,$N$9:N231,"※")+P232,IF(AND(A232="小計",COUNTIF($A$9:A231,"小計")&lt;1),SUM($E$9:E231)+P232,IF(AND(A232="小計",COUNTIF($A$9:A231,"小計")&gt;=1),SUM(OFFSET($E$8,LARGE($V$9:V231,1)+1,0,LARGE($V$9:V232,1)-LARGE($V$9:V231,1)-1,1))+P232,IF(A232="８％対象計",SUMIFS($E$9:E231,$N$9:N231,"")+P232-SUMIFS($E$9:E231,$A$9:A231,"非課税・不課税取引計")-SUMIFS($E$9:E231,$A$9:A231,"小計")-SUMIFS($E$9:E231,$A$9:A231,"８％消費税計")-SUMIFS($E$9:E231,$A$9:A231,"８％対象計")-SUMIFS($E$9:E231,$A$9:A231,"８％(軽減)消費税計")-SUMIFS($E$9:E231,$A$9:A231,"８％(軽減)対象計"),IF(A232="８％(軽減)消費税計",ROUND(SUMIFS($E$9:E231,$A$9:A231,"８％(軽減)対象計")/COUNTIF($A$9:A231,"８％(軽減)対象計")*0.08,0)+P232,IF(A232="８％消費税計",ROUND(SUMIFS($E$9:E231,$A$9:A231,"８％対象計")/COUNTIF($A$9:A231,"８％対象計")*0.08,0)+P232,IF(AND(A232="値引き",C232="",D232=""),0+P232,IF(C232="","",IF(D232="","",ROUND(C232*D232,0)+P232)))))))))),"")</f>
        <v/>
      </c>
      <c r="F232" s="235"/>
      <c r="G232" s="236" t="str">
        <f ca="1">IFERROR(IF($A232="非課税・不課税取引計",SUMIFS(G$9:G231,$N$9:$N231,"非・不")+$Q232,IF(A232="８％(軽減)対象計",SUMIFS($G$9:G231,$N$9:N231,"※")+Q232,IF(AND(A232="小計",COUNTIF($A$9:A231,"小計")&lt;1),SUM($G$9:G231)+Q232,IF(AND(A232="小計",COUNTIF($A$9:A231,"小計")&gt;=1),SUM(OFFSET($G$8,LARGE($V$9:V231,1)+1,0,LARGE($V$9:V232,1)-LARGE($V$9:V231,1)-1,1))+Q232,IF($A232="８％対象計",SUMIFS(G$9:G231,$N$9:$N231,"")+$Q232-SUMIFS(G$9:G231,$A$9:$A231,"非課税・不課税取引計")-SUMIFS(G$9:G231,$A$9:$A231,"小計")-SUMIFS(G$9:G231,$A$9:$A231,"８％消費税計")-SUMIFS(G$9:G231,$A$9:$A231,"８％対象計")-SUMIFS($G$9:G231,$A$9:A231,"８％(軽減)消費税計")-SUMIFS($G$9:G231,$A$9:A231,"８％(軽減)対象計"),IF(A232="８％(軽減)消費税計",ROUND(SUMIFS($G$9:G231,$A$9:A231,"８％(軽減)対象計")/COUNTIF($A$9:A231,"８％(軽減)対象計")*0.08,0)+Q232,IF($A232="８％消費税計",ROUND(SUMIFS(G$9:G231,$A$9:$A231,"８％対象計")/COUNTIF($A$9:$A231,"８％対象計")*0.08,0)+$Q232,IF(A232="値引き",T232,IF($C232="","",IF($D232="","",ROUND(F232*$D232,0)+$Q232)))))))))),"")</f>
        <v/>
      </c>
      <c r="H232" s="237" t="str">
        <f t="shared" si="12"/>
        <v/>
      </c>
      <c r="I232" s="235"/>
      <c r="J232" s="238" t="str">
        <f ca="1">IFERROR(IF($A232="非課税・不課税取引計",SUMIFS(J$9:J231,$N$9:$N231,"非・不")+$R232,IF(A232="８％(軽減)対象計",SUMIFS($J$9:J231,$N$9:N231,"※")+R232,IF(AND(A232="小計",COUNTIF($A$9:A231,"小計")&lt;1),SUM($J$9:J231)+R232,IF(AND(A232="小計",COUNTIF($A$9:A231,"小計")&gt;=1),SUM(OFFSET($J$8,LARGE($V$9:V231,1)+1,0,LARGE($V$9:V232,1)-LARGE($V$9:V231,1)-1,1))+R232,IF($A232="８％対象計",SUMIFS(J$9:J231,$N$9:$N231,"")+$R232-SUMIFS(J$9:J231,$A$9:$A231,"非課税・不課税取引計")-SUMIFS(J$9:J231,$A$9:$A231,"小計")-SUMIFS(J$9:J231,$A$9:$A231,"８％消費税計")-SUMIFS(J$9:J231,$A$9:$A231,"８％対象計")-SUMIFS($J$9:J231,$A$9:A231,"８％(軽減)消費税計")-SUMIFS($J$9:J231,$A$9:A231,"８％(軽減)対象計"),IF(A232="８％(軽減)消費税計",ROUND(SUMIFS($J$9:J231,$A$9:A231,"８％(軽減)対象計")/COUNTIF($A$9:A231,"８％(軽減)対象計")*0.08,0)+R232,IF($A232="８％消費税計",ROUND(SUMIFS(J$9:J231,$A$9:$A231,"８％対象計")/COUNTIF($A$9:$A231,"８％対象計")*0.08,0)+$R232,IF(A232="値引き",U232,IF($C232="","",IF($D232="","",ROUND(I232*$D232,0)+$R232)))))))))),"")</f>
        <v/>
      </c>
      <c r="K232" s="239" t="str">
        <f t="shared" si="13"/>
        <v/>
      </c>
      <c r="L232" s="240" t="str">
        <f t="shared" si="14"/>
        <v/>
      </c>
      <c r="M232" s="234" t="str">
        <f ca="1">IFERROR(IF($A232="非課税・不課税取引計",SUMIFS(M$9:M231,$N$9:$N231,"非・不")+$S232,IF(A232="８％(軽減)対象計",SUMIFS($M$9:M231,$N$9:N231,"※")+S232,IF(AND(A232="小計",COUNTIF($A$9:A231,"小計")&lt;1),SUM($M$9:M231)+S232,IF(AND(A232="小計",COUNTIF($A$9:A231,"小計")&gt;=1),SUM(OFFSET($M$8,LARGE($V$9:V231,1)+1,0,LARGE($V$9:V232,1)-LARGE($V$9:V231,1)-1,1))+S232,IF($A232="８％対象計",SUMIFS(M$9:M231,$N$9:$N231,"")+$S232-SUMIFS(M$9:M231,$A$9:$A231,"非課税・不課税取引計")-SUMIFS(M$9:M231,$A$9:$A231,"小計")-SUMIFS(M$9:M231,$A$9:$A231,"８％消費税計")-SUMIFS(M$9:M231,$A$9:$A231,"８％対象計")-SUMIFS($M$9:M231,$A$9:A231,"８％(軽減)消費税計")-SUMIFS($M$9:M231,$A$9:A231,"８％(軽減)対象計"),IF(A232="８％(軽減)消費税計",ROUND(SUMIFS($M$9:M231,$A$9:A231,"８％(軽減)対象計")/COUNTIF($A$9:A231,"８％(軽減)対象計")*0.08,0)+S232,IF($A232="８％消費税計",ROUND(SUMIFS(M$9:M231,$A$9:$A231,"８％対象計")/COUNTIF($A$9:$A231,"８％対象計")*0.08,0)+$S232,IF(A232="値引き",E232-G232-J232+S232,IF($C232="","",IF($D232="","",E232-G232-J232+$S232)))))))))),"")</f>
        <v/>
      </c>
      <c r="N232" s="241"/>
      <c r="O232" s="242"/>
      <c r="P232" s="308"/>
      <c r="Q232" s="249"/>
      <c r="R232" s="249"/>
      <c r="S232" s="250"/>
      <c r="T232" s="264"/>
      <c r="U232" s="265"/>
      <c r="V232" s="214" t="str">
        <f t="shared" si="16"/>
        <v/>
      </c>
    </row>
    <row r="233" spans="1:22" ht="19.5" customHeight="1" thickBot="1">
      <c r="A233" s="230"/>
      <c r="B233" s="231"/>
      <c r="C233" s="232"/>
      <c r="D233" s="233"/>
      <c r="E233" s="234" t="str">
        <f ca="1">IFERROR(IF(A233="非課税・不課税取引計",SUMIFS($E$9:E232,$N$9:N232,"非・不")+P233,IF(A233="８％(軽減)対象計",SUMIFS($E$9:E232,$N$9:N232,"※")+P233,IF(AND(A233="小計",COUNTIF($A$9:A232,"小計")&lt;1),SUM($E$9:E232)+P233,IF(AND(A233="小計",COUNTIF($A$9:A232,"小計")&gt;=1),SUM(OFFSET($E$8,LARGE($V$9:V232,1)+1,0,LARGE($V$9:V233,1)-LARGE($V$9:V232,1)-1,1))+P233,IF(A233="８％対象計",SUMIFS($E$9:E232,$N$9:N232,"")+P233-SUMIFS($E$9:E232,$A$9:A232,"非課税・不課税取引計")-SUMIFS($E$9:E232,$A$9:A232,"小計")-SUMIFS($E$9:E232,$A$9:A232,"８％消費税計")-SUMIFS($E$9:E232,$A$9:A232,"８％対象計")-SUMIFS($E$9:E232,$A$9:A232,"８％(軽減)消費税計")-SUMIFS($E$9:E232,$A$9:A232,"８％(軽減)対象計"),IF(A233="８％(軽減)消費税計",ROUND(SUMIFS($E$9:E232,$A$9:A232,"８％(軽減)対象計")/COUNTIF($A$9:A232,"８％(軽減)対象計")*0.08,0)+P233,IF(A233="８％消費税計",ROUND(SUMIFS($E$9:E232,$A$9:A232,"８％対象計")/COUNTIF($A$9:A232,"８％対象計")*0.08,0)+P233,IF(AND(A233="値引き",C233="",D233=""),0+P233,IF(C233="","",IF(D233="","",ROUND(C233*D233,0)+P233)))))))))),"")</f>
        <v/>
      </c>
      <c r="F233" s="235"/>
      <c r="G233" s="236" t="str">
        <f ca="1">IFERROR(IF($A233="非課税・不課税取引計",SUMIFS(G$9:G232,$N$9:$N232,"非・不")+$Q233,IF(A233="８％(軽減)対象計",SUMIFS($G$9:G232,$N$9:N232,"※")+Q233,IF(AND(A233="小計",COUNTIF($A$9:A232,"小計")&lt;1),SUM($G$9:G232)+Q233,IF(AND(A233="小計",COUNTIF($A$9:A232,"小計")&gt;=1),SUM(OFFSET($G$8,LARGE($V$9:V232,1)+1,0,LARGE($V$9:V233,1)-LARGE($V$9:V232,1)-1,1))+Q233,IF($A233="８％対象計",SUMIFS(G$9:G232,$N$9:$N232,"")+$Q233-SUMIFS(G$9:G232,$A$9:$A232,"非課税・不課税取引計")-SUMIFS(G$9:G232,$A$9:$A232,"小計")-SUMIFS(G$9:G232,$A$9:$A232,"８％消費税計")-SUMIFS(G$9:G232,$A$9:$A232,"８％対象計")-SUMIFS($G$9:G232,$A$9:A232,"８％(軽減)消費税計")-SUMIFS($G$9:G232,$A$9:A232,"８％(軽減)対象計"),IF(A233="８％(軽減)消費税計",ROUND(SUMIFS($G$9:G232,$A$9:A232,"８％(軽減)対象計")/COUNTIF($A$9:A232,"８％(軽減)対象計")*0.08,0)+Q233,IF($A233="８％消費税計",ROUND(SUMIFS(G$9:G232,$A$9:$A232,"８％対象計")/COUNTIF($A$9:$A232,"８％対象計")*0.08,0)+$Q233,IF(A233="値引き",T233,IF($C233="","",IF($D233="","",ROUND(F233*$D233,0)+$Q233)))))))))),"")</f>
        <v/>
      </c>
      <c r="H233" s="237" t="str">
        <f t="shared" si="12"/>
        <v/>
      </c>
      <c r="I233" s="235"/>
      <c r="J233" s="238" t="str">
        <f ca="1">IFERROR(IF($A233="非課税・不課税取引計",SUMIFS(J$9:J232,$N$9:$N232,"非・不")+$R233,IF(A233="８％(軽減)対象計",SUMIFS($J$9:J232,$N$9:N232,"※")+R233,IF(AND(A233="小計",COUNTIF($A$9:A232,"小計")&lt;1),SUM($J$9:J232)+R233,IF(AND(A233="小計",COUNTIF($A$9:A232,"小計")&gt;=1),SUM(OFFSET($J$8,LARGE($V$9:V232,1)+1,0,LARGE($V$9:V233,1)-LARGE($V$9:V232,1)-1,1))+R233,IF($A233="８％対象計",SUMIFS(J$9:J232,$N$9:$N232,"")+$R233-SUMIFS(J$9:J232,$A$9:$A232,"非課税・不課税取引計")-SUMIFS(J$9:J232,$A$9:$A232,"小計")-SUMIFS(J$9:J232,$A$9:$A232,"８％消費税計")-SUMIFS(J$9:J232,$A$9:$A232,"８％対象計")-SUMIFS($J$9:J232,$A$9:A232,"８％(軽減)消費税計")-SUMIFS($J$9:J232,$A$9:A232,"８％(軽減)対象計"),IF(A233="８％(軽減)消費税計",ROUND(SUMIFS($J$9:J232,$A$9:A232,"８％(軽減)対象計")/COUNTIF($A$9:A232,"８％(軽減)対象計")*0.08,0)+R233,IF($A233="８％消費税計",ROUND(SUMIFS(J$9:J232,$A$9:$A232,"８％対象計")/COUNTIF($A$9:$A232,"８％対象計")*0.08,0)+$R233,IF(A233="値引き",U233,IF($C233="","",IF($D233="","",ROUND(I233*$D233,0)+$R233)))))))))),"")</f>
        <v/>
      </c>
      <c r="K233" s="239" t="str">
        <f t="shared" si="13"/>
        <v/>
      </c>
      <c r="L233" s="240" t="str">
        <f t="shared" si="14"/>
        <v/>
      </c>
      <c r="M233" s="234" t="str">
        <f ca="1">IFERROR(IF($A233="非課税・不課税取引計",SUMIFS(M$9:M232,$N$9:$N232,"非・不")+$S233,IF(A233="８％(軽減)対象計",SUMIFS($M$9:M232,$N$9:N232,"※")+S233,IF(AND(A233="小計",COUNTIF($A$9:A232,"小計")&lt;1),SUM($M$9:M232)+S233,IF(AND(A233="小計",COUNTIF($A$9:A232,"小計")&gt;=1),SUM(OFFSET($M$8,LARGE($V$9:V232,1)+1,0,LARGE($V$9:V233,1)-LARGE($V$9:V232,1)-1,1))+S233,IF($A233="８％対象計",SUMIFS(M$9:M232,$N$9:$N232,"")+$S233-SUMIFS(M$9:M232,$A$9:$A232,"非課税・不課税取引計")-SUMIFS(M$9:M232,$A$9:$A232,"小計")-SUMIFS(M$9:M232,$A$9:$A232,"８％消費税計")-SUMIFS(M$9:M232,$A$9:$A232,"８％対象計")-SUMIFS($M$9:M232,$A$9:A232,"８％(軽減)消費税計")-SUMIFS($M$9:M232,$A$9:A232,"８％(軽減)対象計"),IF(A233="８％(軽減)消費税計",ROUND(SUMIFS($M$9:M232,$A$9:A232,"８％(軽減)対象計")/COUNTIF($A$9:A232,"８％(軽減)対象計")*0.08,0)+S233,IF($A233="８％消費税計",ROUND(SUMIFS(M$9:M232,$A$9:$A232,"８％対象計")/COUNTIF($A$9:$A232,"８％対象計")*0.08,0)+$S233,IF(A233="値引き",E233-G233-J233+S233,IF($C233="","",IF($D233="","",E233-G233-J233+$S233)))))))))),"")</f>
        <v/>
      </c>
      <c r="N233" s="241"/>
      <c r="O233" s="242"/>
      <c r="P233" s="309"/>
      <c r="Q233" s="255"/>
      <c r="R233" s="255"/>
      <c r="S233" s="256"/>
      <c r="T233" s="266"/>
      <c r="U233" s="267"/>
      <c r="V233" s="214" t="str">
        <f t="shared" si="16"/>
        <v/>
      </c>
    </row>
    <row r="234" spans="1:22" ht="14.25" thickTop="1"/>
  </sheetData>
  <sheetProtection formatCells="0" formatColumns="0" formatRows="0"/>
  <mergeCells count="15">
    <mergeCell ref="P7:S7"/>
    <mergeCell ref="T7:U7"/>
    <mergeCell ref="A4:O4"/>
    <mergeCell ref="A7:A8"/>
    <mergeCell ref="B7:E7"/>
    <mergeCell ref="F7:H7"/>
    <mergeCell ref="I7:K7"/>
    <mergeCell ref="L7:M7"/>
    <mergeCell ref="N7:N8"/>
    <mergeCell ref="O7:O8"/>
    <mergeCell ref="B1:D1"/>
    <mergeCell ref="N1:O1"/>
    <mergeCell ref="B2:G2"/>
    <mergeCell ref="B3:G3"/>
    <mergeCell ref="E5:K5"/>
  </mergeCells>
  <phoneticPr fontId="5"/>
  <conditionalFormatting sqref="A9:A233">
    <cfRule type="expression" dxfId="5" priority="1">
      <formula>A9="８％消費税計"</formula>
    </cfRule>
    <cfRule type="expression" dxfId="4" priority="2">
      <formula>A9="８％対象計"</formula>
    </cfRule>
    <cfRule type="expression" dxfId="3" priority="3">
      <formula>A9="８％(軽減)対象計"</formula>
    </cfRule>
    <cfRule type="expression" dxfId="2" priority="4">
      <formula>A9="８％(軽減)消費税計"</formula>
    </cfRule>
    <cfRule type="expression" dxfId="1" priority="5">
      <formula>A9="非課税・不課税取引計"</formula>
    </cfRule>
    <cfRule type="expression" dxfId="0" priority="6">
      <formula>A9="小計"</formula>
    </cfRule>
  </conditionalFormatting>
  <dataValidations count="2">
    <dataValidation type="list" imeMode="on" allowBlank="1" sqref="A9:A233">
      <formula1>"小計,値引き,非課税・不課税取引計,８％対象計,８％消費税計,８％(軽減)対象計,８％(軽減)消費税計"</formula1>
    </dataValidation>
    <dataValidation type="list" allowBlank="1" showInputMessage="1" showErrorMessage="1" sqref="N9:N296">
      <formula1>"※,非・不"</formula1>
    </dataValidation>
  </dataValidations>
  <pageMargins left="0.31496062992125984" right="0" top="0.43307086614173229" bottom="0.39370078740157483" header="0.23622047244094491" footer="0.23622047244094491"/>
  <pageSetup paperSize="9" scale="97" fitToHeight="0" orientation="landscape" blackAndWhite="1" r:id="rId1"/>
  <headerFooter alignWithMargins="0">
    <oddHeader xml:space="preserve">&amp;R&amp;"ＭＳ Ｐ明朝,標準"&amp;U
</oddHeader>
    <oddFooter>&amp;C- &amp;P -&amp;R&amp;5東武谷内田建設㈱_出来高内訳書(8％用) Ver.2.03　</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Y55"/>
  <sheetViews>
    <sheetView showGridLines="0" showZeros="0" view="pageBreakPreview" zoomScaleNormal="75" zoomScaleSheetLayoutView="100" workbookViewId="0">
      <pane ySplit="19" topLeftCell="A20" activePane="bottomLeft" state="frozen"/>
      <selection pane="bottomLeft" activeCell="A8" sqref="A8"/>
    </sheetView>
  </sheetViews>
  <sheetFormatPr defaultColWidth="2.625" defaultRowHeight="13.5"/>
  <cols>
    <col min="1" max="2" width="1.625" style="330" customWidth="1"/>
    <col min="3" max="4" width="8.625" style="330" customWidth="1"/>
    <col min="5" max="9" width="9.625" style="330" customWidth="1"/>
    <col min="10" max="10" width="2.25" style="330" customWidth="1"/>
    <col min="11" max="11" width="2.625" style="330" customWidth="1"/>
    <col min="12" max="12" width="7.625" style="330" customWidth="1"/>
    <col min="13" max="15" width="5.625" style="330" customWidth="1"/>
    <col min="16" max="17" width="7.125" style="330" customWidth="1"/>
    <col min="18" max="19" width="5.625" style="330" customWidth="1"/>
    <col min="20" max="24" width="2.625" style="330" customWidth="1"/>
    <col min="25" max="25" width="1.625" style="330" customWidth="1"/>
    <col min="26" max="16384" width="2.625" style="330"/>
  </cols>
  <sheetData>
    <row r="1" spans="2:25" s="2" customFormat="1" ht="8.25" customHeight="1"/>
    <row r="2" spans="2:25" s="2" customFormat="1" ht="14.25" customHeight="1"/>
    <row r="3" spans="2:25" s="2" customFormat="1" ht="14.25" customHeight="1"/>
    <row r="4" spans="2:25" s="2" customFormat="1" ht="14.25" customHeight="1"/>
    <row r="5" spans="2:25" s="2" customFormat="1" ht="15" customHeight="1"/>
    <row r="6" spans="2:25" s="2" customFormat="1" ht="15" customHeight="1"/>
    <row r="7" spans="2:25" s="2" customFormat="1" ht="15" customHeight="1"/>
    <row r="8" spans="2:25" s="2" customFormat="1" ht="15" customHeight="1"/>
    <row r="9" spans="2:25" s="2" customFormat="1" ht="8.25" customHeight="1"/>
    <row r="10" spans="2:25" ht="9" customHeight="1">
      <c r="B10" s="321"/>
      <c r="C10" s="321"/>
      <c r="D10" s="321"/>
      <c r="E10" s="321"/>
      <c r="F10" s="321"/>
      <c r="G10" s="321"/>
      <c r="H10" s="321"/>
      <c r="I10" s="321"/>
      <c r="J10" s="321"/>
      <c r="K10" s="321"/>
      <c r="L10" s="321"/>
      <c r="M10" s="321"/>
      <c r="N10" s="321"/>
      <c r="O10" s="321"/>
      <c r="P10" s="321"/>
      <c r="Q10" s="321"/>
      <c r="R10" s="321"/>
      <c r="S10" s="321"/>
      <c r="T10" s="321"/>
      <c r="U10" s="321"/>
      <c r="V10" s="321"/>
      <c r="W10" s="321"/>
      <c r="X10" s="321"/>
      <c r="Y10" s="322"/>
    </row>
    <row r="11" spans="2:25" ht="24">
      <c r="B11" s="323"/>
      <c r="C11" s="468" t="s">
        <v>165</v>
      </c>
      <c r="D11" s="468"/>
      <c r="E11" s="468"/>
      <c r="F11" s="468"/>
      <c r="G11" s="468"/>
      <c r="H11" s="468"/>
      <c r="I11" s="468"/>
      <c r="J11" s="468"/>
      <c r="K11" s="468"/>
      <c r="L11" s="468"/>
      <c r="M11" s="468"/>
      <c r="N11" s="468"/>
      <c r="O11" s="468"/>
      <c r="P11" s="468"/>
      <c r="Q11" s="468"/>
      <c r="R11" s="468"/>
      <c r="S11" s="468"/>
      <c r="T11" s="468"/>
      <c r="U11" s="468"/>
      <c r="V11" s="468"/>
      <c r="W11" s="468"/>
      <c r="X11" s="468"/>
      <c r="Y11" s="324"/>
    </row>
    <row r="12" spans="2:25" ht="12" customHeight="1">
      <c r="B12" s="354"/>
      <c r="C12" s="354"/>
      <c r="D12" s="354"/>
      <c r="E12" s="354"/>
      <c r="F12" s="354"/>
      <c r="G12" s="354"/>
      <c r="H12" s="354"/>
      <c r="I12" s="354"/>
      <c r="J12" s="354"/>
      <c r="K12" s="354"/>
      <c r="L12" s="354"/>
      <c r="M12" s="354"/>
      <c r="N12" s="354"/>
      <c r="O12" s="354"/>
      <c r="P12" s="354"/>
      <c r="Q12" s="354"/>
      <c r="R12" s="354"/>
      <c r="S12" s="354"/>
      <c r="T12" s="354"/>
      <c r="U12" s="354"/>
      <c r="V12" s="354"/>
      <c r="W12" s="354"/>
      <c r="X12" s="354"/>
      <c r="Y12" s="324"/>
    </row>
    <row r="13" spans="2:25" ht="18.75">
      <c r="B13" s="321"/>
      <c r="C13" s="86" t="s">
        <v>5</v>
      </c>
      <c r="D13" s="86"/>
      <c r="E13" s="325"/>
      <c r="F13" s="325"/>
      <c r="G13" s="326"/>
      <c r="H13" s="326"/>
      <c r="I13" s="326"/>
      <c r="J13" s="326"/>
      <c r="K13" s="326"/>
      <c r="L13" s="326"/>
      <c r="M13" s="326"/>
      <c r="N13" s="326"/>
      <c r="O13" s="326"/>
      <c r="P13" s="326"/>
      <c r="Q13" s="327"/>
      <c r="R13" s="889"/>
      <c r="S13" s="889"/>
      <c r="T13" s="889"/>
      <c r="U13" s="890"/>
      <c r="V13" s="890"/>
      <c r="W13" s="890"/>
      <c r="X13" s="890"/>
      <c r="Y13" s="322"/>
    </row>
    <row r="14" spans="2:25" ht="18" customHeight="1">
      <c r="B14" s="321"/>
      <c r="C14" s="321"/>
      <c r="D14" s="321"/>
      <c r="E14" s="328"/>
      <c r="F14" s="328"/>
      <c r="G14" s="328"/>
      <c r="H14" s="328"/>
      <c r="I14" s="328"/>
      <c r="J14" s="328"/>
      <c r="K14" s="328"/>
      <c r="L14" s="328"/>
      <c r="M14" s="321"/>
      <c r="N14" s="321"/>
      <c r="O14" s="321"/>
      <c r="P14" s="321"/>
      <c r="Q14" s="321"/>
      <c r="R14" s="321"/>
      <c r="S14" s="321"/>
      <c r="T14" s="321"/>
      <c r="U14" s="321"/>
      <c r="V14" s="321"/>
      <c r="W14" s="321"/>
      <c r="X14" s="321"/>
      <c r="Y14" s="322"/>
    </row>
    <row r="15" spans="2:25" ht="19.5" customHeight="1">
      <c r="B15" s="321"/>
      <c r="C15" s="321"/>
      <c r="G15" s="891" t="s">
        <v>166</v>
      </c>
      <c r="H15" s="891"/>
      <c r="I15" s="891"/>
      <c r="J15" s="891"/>
      <c r="K15" s="329"/>
      <c r="L15" s="329"/>
      <c r="M15" s="892" t="s">
        <v>66</v>
      </c>
      <c r="N15" s="893"/>
      <c r="O15" s="894"/>
      <c r="P15" s="895"/>
      <c r="Q15" s="896"/>
      <c r="R15" s="897"/>
      <c r="S15" s="407"/>
      <c r="T15" s="408"/>
      <c r="U15" s="409"/>
      <c r="V15" s="409"/>
      <c r="W15" s="409"/>
      <c r="X15" s="409"/>
    </row>
    <row r="16" spans="2:25" ht="17.25" customHeight="1">
      <c r="B16" s="321"/>
      <c r="C16" s="321"/>
      <c r="G16" s="898" t="str">
        <f>IFERROR(IF(SUM(P20:R54)=0,"",SUM(P20:R54)),"")</f>
        <v/>
      </c>
      <c r="H16" s="898"/>
      <c r="I16" s="898"/>
      <c r="J16" s="898"/>
      <c r="K16" s="331"/>
      <c r="L16" s="331"/>
      <c r="M16" s="899" t="s">
        <v>167</v>
      </c>
      <c r="N16" s="900"/>
      <c r="O16" s="901"/>
      <c r="P16" s="905"/>
      <c r="Q16" s="906"/>
      <c r="R16" s="906"/>
      <c r="S16" s="906"/>
      <c r="T16" s="906"/>
      <c r="U16" s="906"/>
      <c r="V16" s="906"/>
      <c r="W16" s="906"/>
      <c r="X16" s="907"/>
    </row>
    <row r="17" spans="2:25" ht="17.25" customHeight="1">
      <c r="B17" s="321"/>
      <c r="C17" s="321"/>
      <c r="G17" s="898"/>
      <c r="H17" s="898"/>
      <c r="I17" s="898"/>
      <c r="J17" s="898"/>
      <c r="K17" s="331"/>
      <c r="L17" s="331"/>
      <c r="M17" s="902"/>
      <c r="N17" s="903"/>
      <c r="O17" s="904"/>
      <c r="P17" s="908"/>
      <c r="Q17" s="909"/>
      <c r="R17" s="909"/>
      <c r="S17" s="909"/>
      <c r="T17" s="909"/>
      <c r="U17" s="909"/>
      <c r="V17" s="909"/>
      <c r="W17" s="909"/>
      <c r="X17" s="910"/>
    </row>
    <row r="18" spans="2:25" ht="15" customHeight="1">
      <c r="B18" s="321"/>
      <c r="C18" s="321"/>
      <c r="D18" s="321"/>
      <c r="E18" s="321"/>
      <c r="F18" s="321"/>
      <c r="G18" s="321"/>
      <c r="H18" s="321"/>
      <c r="I18" s="332"/>
      <c r="J18" s="268"/>
      <c r="K18" s="268"/>
      <c r="L18" s="268"/>
      <c r="M18" s="333"/>
      <c r="N18" s="333"/>
      <c r="O18" s="333"/>
      <c r="P18" s="333"/>
      <c r="Q18" s="333"/>
      <c r="R18" s="333"/>
      <c r="S18" s="321"/>
      <c r="T18" s="321"/>
      <c r="U18" s="321"/>
      <c r="V18" s="321"/>
      <c r="W18" s="321"/>
      <c r="X18" s="321"/>
      <c r="Y18" s="322"/>
    </row>
    <row r="19" spans="2:25" ht="27" customHeight="1">
      <c r="B19" s="321"/>
      <c r="C19" s="911" t="s">
        <v>168</v>
      </c>
      <c r="D19" s="911"/>
      <c r="E19" s="911" t="s">
        <v>169</v>
      </c>
      <c r="F19" s="911"/>
      <c r="G19" s="911"/>
      <c r="H19" s="911"/>
      <c r="I19" s="911"/>
      <c r="J19" s="911" t="s">
        <v>170</v>
      </c>
      <c r="K19" s="911"/>
      <c r="L19" s="911"/>
      <c r="M19" s="911" t="s">
        <v>171</v>
      </c>
      <c r="N19" s="911"/>
      <c r="O19" s="911"/>
      <c r="P19" s="911" t="s">
        <v>172</v>
      </c>
      <c r="Q19" s="911"/>
      <c r="R19" s="911"/>
      <c r="S19" s="911" t="s">
        <v>173</v>
      </c>
      <c r="T19" s="911"/>
      <c r="U19" s="911"/>
      <c r="V19" s="911"/>
      <c r="W19" s="911"/>
      <c r="X19" s="911"/>
    </row>
    <row r="20" spans="2:25" ht="27" customHeight="1">
      <c r="B20" s="334"/>
      <c r="C20" s="866"/>
      <c r="D20" s="866"/>
      <c r="E20" s="867"/>
      <c r="F20" s="867"/>
      <c r="G20" s="867"/>
      <c r="H20" s="867"/>
      <c r="I20" s="867"/>
      <c r="J20" s="868"/>
      <c r="K20" s="868"/>
      <c r="L20" s="868"/>
      <c r="M20" s="869"/>
      <c r="N20" s="869"/>
      <c r="O20" s="869"/>
      <c r="P20" s="870"/>
      <c r="Q20" s="870"/>
      <c r="R20" s="870"/>
      <c r="S20" s="871"/>
      <c r="T20" s="871"/>
      <c r="U20" s="871"/>
      <c r="V20" s="871"/>
      <c r="W20" s="871"/>
      <c r="X20" s="871"/>
    </row>
    <row r="21" spans="2:25" ht="27" customHeight="1">
      <c r="B21" s="334"/>
      <c r="C21" s="866"/>
      <c r="D21" s="866"/>
      <c r="E21" s="867"/>
      <c r="F21" s="867"/>
      <c r="G21" s="867"/>
      <c r="H21" s="867"/>
      <c r="I21" s="867"/>
      <c r="J21" s="868"/>
      <c r="K21" s="868"/>
      <c r="L21" s="868"/>
      <c r="M21" s="869"/>
      <c r="N21" s="869"/>
      <c r="O21" s="869"/>
      <c r="P21" s="870"/>
      <c r="Q21" s="870"/>
      <c r="R21" s="870"/>
      <c r="S21" s="871"/>
      <c r="T21" s="871"/>
      <c r="U21" s="871"/>
      <c r="V21" s="871"/>
      <c r="W21" s="871"/>
      <c r="X21" s="871"/>
    </row>
    <row r="22" spans="2:25" ht="27" customHeight="1">
      <c r="B22" s="334"/>
      <c r="C22" s="866"/>
      <c r="D22" s="866"/>
      <c r="E22" s="867"/>
      <c r="F22" s="867"/>
      <c r="G22" s="867"/>
      <c r="H22" s="867"/>
      <c r="I22" s="867"/>
      <c r="J22" s="868"/>
      <c r="K22" s="868"/>
      <c r="L22" s="868"/>
      <c r="M22" s="869"/>
      <c r="N22" s="869"/>
      <c r="O22" s="869"/>
      <c r="P22" s="870"/>
      <c r="Q22" s="870"/>
      <c r="R22" s="870"/>
      <c r="S22" s="871"/>
      <c r="T22" s="871"/>
      <c r="U22" s="871"/>
      <c r="V22" s="871"/>
      <c r="W22" s="871"/>
      <c r="X22" s="871"/>
    </row>
    <row r="23" spans="2:25" ht="27" customHeight="1">
      <c r="B23" s="334"/>
      <c r="C23" s="866"/>
      <c r="D23" s="866"/>
      <c r="E23" s="867"/>
      <c r="F23" s="867"/>
      <c r="G23" s="867"/>
      <c r="H23" s="867"/>
      <c r="I23" s="867"/>
      <c r="J23" s="868"/>
      <c r="K23" s="868"/>
      <c r="L23" s="868"/>
      <c r="M23" s="869"/>
      <c r="N23" s="869"/>
      <c r="O23" s="869"/>
      <c r="P23" s="870"/>
      <c r="Q23" s="870"/>
      <c r="R23" s="870"/>
      <c r="S23" s="871"/>
      <c r="T23" s="871"/>
      <c r="U23" s="871"/>
      <c r="V23" s="871"/>
      <c r="W23" s="871"/>
      <c r="X23" s="871"/>
    </row>
    <row r="24" spans="2:25" ht="27" customHeight="1">
      <c r="B24" s="334"/>
      <c r="C24" s="866"/>
      <c r="D24" s="866"/>
      <c r="E24" s="867"/>
      <c r="F24" s="867"/>
      <c r="G24" s="867"/>
      <c r="H24" s="867"/>
      <c r="I24" s="867"/>
      <c r="J24" s="868"/>
      <c r="K24" s="868"/>
      <c r="L24" s="868"/>
      <c r="M24" s="869"/>
      <c r="N24" s="869"/>
      <c r="O24" s="869"/>
      <c r="P24" s="870"/>
      <c r="Q24" s="870"/>
      <c r="R24" s="870"/>
      <c r="S24" s="871"/>
      <c r="T24" s="871"/>
      <c r="U24" s="871"/>
      <c r="V24" s="871"/>
      <c r="W24" s="871"/>
      <c r="X24" s="871"/>
    </row>
    <row r="25" spans="2:25" ht="27" customHeight="1">
      <c r="B25" s="334"/>
      <c r="C25" s="866"/>
      <c r="D25" s="866"/>
      <c r="E25" s="867"/>
      <c r="F25" s="867"/>
      <c r="G25" s="867"/>
      <c r="H25" s="867"/>
      <c r="I25" s="867"/>
      <c r="J25" s="868"/>
      <c r="K25" s="868"/>
      <c r="L25" s="868"/>
      <c r="M25" s="869"/>
      <c r="N25" s="869"/>
      <c r="O25" s="869"/>
      <c r="P25" s="870"/>
      <c r="Q25" s="870"/>
      <c r="R25" s="870"/>
      <c r="S25" s="871"/>
      <c r="T25" s="871"/>
      <c r="U25" s="871"/>
      <c r="V25" s="871"/>
      <c r="W25" s="871"/>
      <c r="X25" s="871"/>
    </row>
    <row r="26" spans="2:25" ht="27" customHeight="1">
      <c r="B26" s="334"/>
      <c r="C26" s="866"/>
      <c r="D26" s="866"/>
      <c r="E26" s="867"/>
      <c r="F26" s="867"/>
      <c r="G26" s="867"/>
      <c r="H26" s="867"/>
      <c r="I26" s="867"/>
      <c r="J26" s="868"/>
      <c r="K26" s="868"/>
      <c r="L26" s="868"/>
      <c r="M26" s="869"/>
      <c r="N26" s="869"/>
      <c r="O26" s="869"/>
      <c r="P26" s="870"/>
      <c r="Q26" s="870"/>
      <c r="R26" s="870"/>
      <c r="S26" s="871"/>
      <c r="T26" s="871"/>
      <c r="U26" s="871"/>
      <c r="V26" s="871"/>
      <c r="W26" s="871"/>
      <c r="X26" s="871"/>
    </row>
    <row r="27" spans="2:25" ht="27" customHeight="1">
      <c r="B27" s="334"/>
      <c r="C27" s="866"/>
      <c r="D27" s="866"/>
      <c r="E27" s="867"/>
      <c r="F27" s="867"/>
      <c r="G27" s="867"/>
      <c r="H27" s="867"/>
      <c r="I27" s="867"/>
      <c r="J27" s="868"/>
      <c r="K27" s="868"/>
      <c r="L27" s="868"/>
      <c r="M27" s="869"/>
      <c r="N27" s="869"/>
      <c r="O27" s="869"/>
      <c r="P27" s="870"/>
      <c r="Q27" s="870"/>
      <c r="R27" s="870"/>
      <c r="S27" s="871"/>
      <c r="T27" s="871"/>
      <c r="U27" s="871"/>
      <c r="V27" s="871"/>
      <c r="W27" s="871"/>
      <c r="X27" s="871"/>
    </row>
    <row r="28" spans="2:25" ht="27" customHeight="1">
      <c r="B28" s="334"/>
      <c r="C28" s="872"/>
      <c r="D28" s="873"/>
      <c r="E28" s="874"/>
      <c r="F28" s="875"/>
      <c r="G28" s="875"/>
      <c r="H28" s="875"/>
      <c r="I28" s="876"/>
      <c r="J28" s="877"/>
      <c r="K28" s="878"/>
      <c r="L28" s="879"/>
      <c r="M28" s="880"/>
      <c r="N28" s="881"/>
      <c r="O28" s="882"/>
      <c r="P28" s="883"/>
      <c r="Q28" s="884"/>
      <c r="R28" s="885"/>
      <c r="S28" s="886"/>
      <c r="T28" s="887"/>
      <c r="U28" s="887"/>
      <c r="V28" s="887"/>
      <c r="W28" s="887"/>
      <c r="X28" s="888"/>
    </row>
    <row r="29" spans="2:25" ht="27" customHeight="1">
      <c r="B29" s="334"/>
      <c r="C29" s="872"/>
      <c r="D29" s="873"/>
      <c r="E29" s="874"/>
      <c r="F29" s="875"/>
      <c r="G29" s="875"/>
      <c r="H29" s="875"/>
      <c r="I29" s="876"/>
      <c r="J29" s="877"/>
      <c r="K29" s="878"/>
      <c r="L29" s="879"/>
      <c r="M29" s="880"/>
      <c r="N29" s="881"/>
      <c r="O29" s="882"/>
      <c r="P29" s="883"/>
      <c r="Q29" s="884"/>
      <c r="R29" s="885"/>
      <c r="S29" s="886"/>
      <c r="T29" s="887"/>
      <c r="U29" s="887"/>
      <c r="V29" s="887"/>
      <c r="W29" s="887"/>
      <c r="X29" s="888"/>
    </row>
    <row r="30" spans="2:25" ht="27" customHeight="1">
      <c r="B30" s="334"/>
      <c r="C30" s="872"/>
      <c r="D30" s="873"/>
      <c r="E30" s="874"/>
      <c r="F30" s="875"/>
      <c r="G30" s="875"/>
      <c r="H30" s="875"/>
      <c r="I30" s="876"/>
      <c r="J30" s="877"/>
      <c r="K30" s="878"/>
      <c r="L30" s="879"/>
      <c r="M30" s="880"/>
      <c r="N30" s="881"/>
      <c r="O30" s="882"/>
      <c r="P30" s="883"/>
      <c r="Q30" s="884"/>
      <c r="R30" s="885"/>
      <c r="S30" s="886"/>
      <c r="T30" s="887"/>
      <c r="U30" s="887"/>
      <c r="V30" s="887"/>
      <c r="W30" s="887"/>
      <c r="X30" s="888"/>
    </row>
    <row r="31" spans="2:25" ht="27" customHeight="1">
      <c r="B31" s="334"/>
      <c r="C31" s="872"/>
      <c r="D31" s="873"/>
      <c r="E31" s="874"/>
      <c r="F31" s="875"/>
      <c r="G31" s="875"/>
      <c r="H31" s="875"/>
      <c r="I31" s="876"/>
      <c r="J31" s="877"/>
      <c r="K31" s="878"/>
      <c r="L31" s="879"/>
      <c r="M31" s="880"/>
      <c r="N31" s="881"/>
      <c r="O31" s="882"/>
      <c r="P31" s="883"/>
      <c r="Q31" s="884"/>
      <c r="R31" s="885"/>
      <c r="S31" s="886"/>
      <c r="T31" s="887"/>
      <c r="U31" s="887"/>
      <c r="V31" s="887"/>
      <c r="W31" s="887"/>
      <c r="X31" s="888"/>
    </row>
    <row r="32" spans="2:25" ht="27" customHeight="1">
      <c r="B32" s="334"/>
      <c r="C32" s="872"/>
      <c r="D32" s="873"/>
      <c r="E32" s="874"/>
      <c r="F32" s="875"/>
      <c r="G32" s="875"/>
      <c r="H32" s="875"/>
      <c r="I32" s="876"/>
      <c r="J32" s="877"/>
      <c r="K32" s="878"/>
      <c r="L32" s="879"/>
      <c r="M32" s="880"/>
      <c r="N32" s="881"/>
      <c r="O32" s="882"/>
      <c r="P32" s="883"/>
      <c r="Q32" s="884"/>
      <c r="R32" s="885"/>
      <c r="S32" s="886"/>
      <c r="T32" s="887"/>
      <c r="U32" s="887"/>
      <c r="V32" s="887"/>
      <c r="W32" s="887"/>
      <c r="X32" s="888"/>
    </row>
    <row r="33" spans="2:24" ht="27" customHeight="1">
      <c r="B33" s="334"/>
      <c r="C33" s="872"/>
      <c r="D33" s="873"/>
      <c r="E33" s="874"/>
      <c r="F33" s="875"/>
      <c r="G33" s="875"/>
      <c r="H33" s="875"/>
      <c r="I33" s="876"/>
      <c r="J33" s="877"/>
      <c r="K33" s="878"/>
      <c r="L33" s="879"/>
      <c r="M33" s="880"/>
      <c r="N33" s="881"/>
      <c r="O33" s="882"/>
      <c r="P33" s="883"/>
      <c r="Q33" s="884"/>
      <c r="R33" s="885"/>
      <c r="S33" s="886"/>
      <c r="T33" s="887"/>
      <c r="U33" s="887"/>
      <c r="V33" s="887"/>
      <c r="W33" s="887"/>
      <c r="X33" s="888"/>
    </row>
    <row r="34" spans="2:24" ht="27" customHeight="1">
      <c r="B34" s="334"/>
      <c r="C34" s="872"/>
      <c r="D34" s="873"/>
      <c r="E34" s="874"/>
      <c r="F34" s="875"/>
      <c r="G34" s="875"/>
      <c r="H34" s="875"/>
      <c r="I34" s="876"/>
      <c r="J34" s="877"/>
      <c r="K34" s="878"/>
      <c r="L34" s="879"/>
      <c r="M34" s="880"/>
      <c r="N34" s="881"/>
      <c r="O34" s="882"/>
      <c r="P34" s="883"/>
      <c r="Q34" s="884"/>
      <c r="R34" s="885"/>
      <c r="S34" s="886"/>
      <c r="T34" s="887"/>
      <c r="U34" s="887"/>
      <c r="V34" s="887"/>
      <c r="W34" s="887"/>
      <c r="X34" s="888"/>
    </row>
    <row r="35" spans="2:24" ht="27" customHeight="1">
      <c r="B35" s="334"/>
      <c r="C35" s="866"/>
      <c r="D35" s="866"/>
      <c r="E35" s="867"/>
      <c r="F35" s="867"/>
      <c r="G35" s="867"/>
      <c r="H35" s="867"/>
      <c r="I35" s="867"/>
      <c r="J35" s="868"/>
      <c r="K35" s="868"/>
      <c r="L35" s="868"/>
      <c r="M35" s="869"/>
      <c r="N35" s="869"/>
      <c r="O35" s="869"/>
      <c r="P35" s="870"/>
      <c r="Q35" s="870"/>
      <c r="R35" s="870"/>
      <c r="S35" s="871"/>
      <c r="T35" s="871"/>
      <c r="U35" s="871"/>
      <c r="V35" s="871"/>
      <c r="W35" s="871"/>
      <c r="X35" s="871"/>
    </row>
    <row r="36" spans="2:24" ht="27" customHeight="1">
      <c r="B36" s="334"/>
      <c r="C36" s="866"/>
      <c r="D36" s="866"/>
      <c r="E36" s="867"/>
      <c r="F36" s="867"/>
      <c r="G36" s="867"/>
      <c r="H36" s="867"/>
      <c r="I36" s="867"/>
      <c r="J36" s="868"/>
      <c r="K36" s="868"/>
      <c r="L36" s="868"/>
      <c r="M36" s="869"/>
      <c r="N36" s="869"/>
      <c r="O36" s="869"/>
      <c r="P36" s="870"/>
      <c r="Q36" s="870"/>
      <c r="R36" s="870"/>
      <c r="S36" s="871"/>
      <c r="T36" s="871"/>
      <c r="U36" s="871"/>
      <c r="V36" s="871"/>
      <c r="W36" s="871"/>
      <c r="X36" s="871"/>
    </row>
    <row r="37" spans="2:24" ht="27" customHeight="1">
      <c r="B37" s="334"/>
      <c r="C37" s="866"/>
      <c r="D37" s="866"/>
      <c r="E37" s="867"/>
      <c r="F37" s="867"/>
      <c r="G37" s="867"/>
      <c r="H37" s="867"/>
      <c r="I37" s="867"/>
      <c r="J37" s="868"/>
      <c r="K37" s="868"/>
      <c r="L37" s="868"/>
      <c r="M37" s="869"/>
      <c r="N37" s="869"/>
      <c r="O37" s="869"/>
      <c r="P37" s="870"/>
      <c r="Q37" s="870"/>
      <c r="R37" s="870"/>
      <c r="S37" s="871"/>
      <c r="T37" s="871"/>
      <c r="U37" s="871"/>
      <c r="V37" s="871"/>
      <c r="W37" s="871"/>
      <c r="X37" s="871"/>
    </row>
    <row r="38" spans="2:24" ht="27" customHeight="1">
      <c r="B38" s="334"/>
      <c r="C38" s="866"/>
      <c r="D38" s="866"/>
      <c r="E38" s="867"/>
      <c r="F38" s="867"/>
      <c r="G38" s="867"/>
      <c r="H38" s="867"/>
      <c r="I38" s="867"/>
      <c r="J38" s="868"/>
      <c r="K38" s="868"/>
      <c r="L38" s="868"/>
      <c r="M38" s="869"/>
      <c r="N38" s="869"/>
      <c r="O38" s="869"/>
      <c r="P38" s="870"/>
      <c r="Q38" s="870"/>
      <c r="R38" s="870"/>
      <c r="S38" s="871"/>
      <c r="T38" s="871"/>
      <c r="U38" s="871"/>
      <c r="V38" s="871"/>
      <c r="W38" s="871"/>
      <c r="X38" s="871"/>
    </row>
    <row r="39" spans="2:24" ht="27" customHeight="1">
      <c r="B39" s="334"/>
      <c r="C39" s="866"/>
      <c r="D39" s="866"/>
      <c r="E39" s="867"/>
      <c r="F39" s="867"/>
      <c r="G39" s="867"/>
      <c r="H39" s="867"/>
      <c r="I39" s="867"/>
      <c r="J39" s="868"/>
      <c r="K39" s="868"/>
      <c r="L39" s="868"/>
      <c r="M39" s="869"/>
      <c r="N39" s="869"/>
      <c r="O39" s="869"/>
      <c r="P39" s="870"/>
      <c r="Q39" s="870"/>
      <c r="R39" s="870"/>
      <c r="S39" s="871"/>
      <c r="T39" s="871"/>
      <c r="U39" s="871"/>
      <c r="V39" s="871"/>
      <c r="W39" s="871"/>
      <c r="X39" s="871"/>
    </row>
    <row r="40" spans="2:24" ht="27" customHeight="1">
      <c r="B40" s="334"/>
      <c r="C40" s="866"/>
      <c r="D40" s="866"/>
      <c r="E40" s="867"/>
      <c r="F40" s="867"/>
      <c r="G40" s="867"/>
      <c r="H40" s="867"/>
      <c r="I40" s="867"/>
      <c r="J40" s="868"/>
      <c r="K40" s="868"/>
      <c r="L40" s="868"/>
      <c r="M40" s="869"/>
      <c r="N40" s="869"/>
      <c r="O40" s="869"/>
      <c r="P40" s="870"/>
      <c r="Q40" s="870"/>
      <c r="R40" s="870"/>
      <c r="S40" s="871"/>
      <c r="T40" s="871"/>
      <c r="U40" s="871"/>
      <c r="V40" s="871"/>
      <c r="W40" s="871"/>
      <c r="X40" s="871"/>
    </row>
    <row r="41" spans="2:24" ht="27" customHeight="1">
      <c r="B41" s="334"/>
      <c r="C41" s="866"/>
      <c r="D41" s="866"/>
      <c r="E41" s="867"/>
      <c r="F41" s="867"/>
      <c r="G41" s="867"/>
      <c r="H41" s="867"/>
      <c r="I41" s="867"/>
      <c r="J41" s="868"/>
      <c r="K41" s="868"/>
      <c r="L41" s="868"/>
      <c r="M41" s="869"/>
      <c r="N41" s="869"/>
      <c r="O41" s="869"/>
      <c r="P41" s="870"/>
      <c r="Q41" s="870"/>
      <c r="R41" s="870"/>
      <c r="S41" s="871"/>
      <c r="T41" s="871"/>
      <c r="U41" s="871"/>
      <c r="V41" s="871"/>
      <c r="W41" s="871"/>
      <c r="X41" s="871"/>
    </row>
    <row r="42" spans="2:24" ht="27" customHeight="1">
      <c r="B42" s="334"/>
      <c r="C42" s="872"/>
      <c r="D42" s="873"/>
      <c r="E42" s="874"/>
      <c r="F42" s="875"/>
      <c r="G42" s="875"/>
      <c r="H42" s="875"/>
      <c r="I42" s="876"/>
      <c r="J42" s="877"/>
      <c r="K42" s="878"/>
      <c r="L42" s="879"/>
      <c r="M42" s="880"/>
      <c r="N42" s="881"/>
      <c r="O42" s="882"/>
      <c r="P42" s="883"/>
      <c r="Q42" s="884"/>
      <c r="R42" s="885"/>
      <c r="S42" s="886"/>
      <c r="T42" s="887"/>
      <c r="U42" s="887"/>
      <c r="V42" s="887"/>
      <c r="W42" s="887"/>
      <c r="X42" s="888"/>
    </row>
    <row r="43" spans="2:24" ht="27" customHeight="1">
      <c r="B43" s="334"/>
      <c r="C43" s="872"/>
      <c r="D43" s="873"/>
      <c r="E43" s="874"/>
      <c r="F43" s="875"/>
      <c r="G43" s="875"/>
      <c r="H43" s="875"/>
      <c r="I43" s="876"/>
      <c r="J43" s="877"/>
      <c r="K43" s="878"/>
      <c r="L43" s="879"/>
      <c r="M43" s="880"/>
      <c r="N43" s="881"/>
      <c r="O43" s="882"/>
      <c r="P43" s="883"/>
      <c r="Q43" s="884"/>
      <c r="R43" s="885"/>
      <c r="S43" s="886"/>
      <c r="T43" s="887"/>
      <c r="U43" s="887"/>
      <c r="V43" s="887"/>
      <c r="W43" s="887"/>
      <c r="X43" s="888"/>
    </row>
    <row r="44" spans="2:24" ht="27" customHeight="1">
      <c r="B44" s="334"/>
      <c r="C44" s="872"/>
      <c r="D44" s="873"/>
      <c r="E44" s="874"/>
      <c r="F44" s="875"/>
      <c r="G44" s="875"/>
      <c r="H44" s="875"/>
      <c r="I44" s="876"/>
      <c r="J44" s="877"/>
      <c r="K44" s="878"/>
      <c r="L44" s="879"/>
      <c r="M44" s="880"/>
      <c r="N44" s="881"/>
      <c r="O44" s="882"/>
      <c r="P44" s="883"/>
      <c r="Q44" s="884"/>
      <c r="R44" s="885"/>
      <c r="S44" s="886"/>
      <c r="T44" s="887"/>
      <c r="U44" s="887"/>
      <c r="V44" s="887"/>
      <c r="W44" s="887"/>
      <c r="X44" s="888"/>
    </row>
    <row r="45" spans="2:24" ht="27" customHeight="1">
      <c r="B45" s="334"/>
      <c r="C45" s="872"/>
      <c r="D45" s="873"/>
      <c r="E45" s="874"/>
      <c r="F45" s="875"/>
      <c r="G45" s="875"/>
      <c r="H45" s="875"/>
      <c r="I45" s="876"/>
      <c r="J45" s="877"/>
      <c r="K45" s="878"/>
      <c r="L45" s="879"/>
      <c r="M45" s="880"/>
      <c r="N45" s="881"/>
      <c r="O45" s="882"/>
      <c r="P45" s="883"/>
      <c r="Q45" s="884"/>
      <c r="R45" s="885"/>
      <c r="S45" s="886"/>
      <c r="T45" s="887"/>
      <c r="U45" s="887"/>
      <c r="V45" s="887"/>
      <c r="W45" s="887"/>
      <c r="X45" s="888"/>
    </row>
    <row r="46" spans="2:24" ht="27" customHeight="1">
      <c r="B46" s="334"/>
      <c r="C46" s="872"/>
      <c r="D46" s="873"/>
      <c r="E46" s="874"/>
      <c r="F46" s="875"/>
      <c r="G46" s="875"/>
      <c r="H46" s="875"/>
      <c r="I46" s="876"/>
      <c r="J46" s="877"/>
      <c r="K46" s="878"/>
      <c r="L46" s="879"/>
      <c r="M46" s="880"/>
      <c r="N46" s="881"/>
      <c r="O46" s="882"/>
      <c r="P46" s="883"/>
      <c r="Q46" s="884"/>
      <c r="R46" s="885"/>
      <c r="S46" s="886"/>
      <c r="T46" s="887"/>
      <c r="U46" s="887"/>
      <c r="V46" s="887"/>
      <c r="W46" s="887"/>
      <c r="X46" s="888"/>
    </row>
    <row r="47" spans="2:24" ht="27" customHeight="1">
      <c r="B47" s="334"/>
      <c r="C47" s="872"/>
      <c r="D47" s="873"/>
      <c r="E47" s="874"/>
      <c r="F47" s="875"/>
      <c r="G47" s="875"/>
      <c r="H47" s="875"/>
      <c r="I47" s="876"/>
      <c r="J47" s="877"/>
      <c r="K47" s="878"/>
      <c r="L47" s="879"/>
      <c r="M47" s="880"/>
      <c r="N47" s="881"/>
      <c r="O47" s="882"/>
      <c r="P47" s="883"/>
      <c r="Q47" s="884"/>
      <c r="R47" s="885"/>
      <c r="S47" s="886"/>
      <c r="T47" s="887"/>
      <c r="U47" s="887"/>
      <c r="V47" s="887"/>
      <c r="W47" s="887"/>
      <c r="X47" s="888"/>
    </row>
    <row r="48" spans="2:24" ht="27" customHeight="1">
      <c r="B48" s="334"/>
      <c r="C48" s="872"/>
      <c r="D48" s="873"/>
      <c r="E48" s="874"/>
      <c r="F48" s="875"/>
      <c r="G48" s="875"/>
      <c r="H48" s="875"/>
      <c r="I48" s="876"/>
      <c r="J48" s="877"/>
      <c r="K48" s="878"/>
      <c r="L48" s="879"/>
      <c r="M48" s="880"/>
      <c r="N48" s="881"/>
      <c r="O48" s="882"/>
      <c r="P48" s="883"/>
      <c r="Q48" s="884"/>
      <c r="R48" s="885"/>
      <c r="S48" s="886"/>
      <c r="T48" s="887"/>
      <c r="U48" s="887"/>
      <c r="V48" s="887"/>
      <c r="W48" s="887"/>
      <c r="X48" s="888"/>
    </row>
    <row r="49" spans="2:25" ht="27" customHeight="1">
      <c r="B49" s="334"/>
      <c r="C49" s="866"/>
      <c r="D49" s="866"/>
      <c r="E49" s="867"/>
      <c r="F49" s="867"/>
      <c r="G49" s="867"/>
      <c r="H49" s="867"/>
      <c r="I49" s="867"/>
      <c r="J49" s="868"/>
      <c r="K49" s="868"/>
      <c r="L49" s="868"/>
      <c r="M49" s="869"/>
      <c r="N49" s="869"/>
      <c r="O49" s="869"/>
      <c r="P49" s="870"/>
      <c r="Q49" s="870"/>
      <c r="R49" s="870"/>
      <c r="S49" s="871"/>
      <c r="T49" s="871"/>
      <c r="U49" s="871"/>
      <c r="V49" s="871"/>
      <c r="W49" s="871"/>
      <c r="X49" s="871"/>
    </row>
    <row r="50" spans="2:25" ht="27" customHeight="1">
      <c r="B50" s="334"/>
      <c r="C50" s="866"/>
      <c r="D50" s="866"/>
      <c r="E50" s="867"/>
      <c r="F50" s="867"/>
      <c r="G50" s="867"/>
      <c r="H50" s="867"/>
      <c r="I50" s="867"/>
      <c r="J50" s="868"/>
      <c r="K50" s="868"/>
      <c r="L50" s="868"/>
      <c r="M50" s="869"/>
      <c r="N50" s="869"/>
      <c r="O50" s="869"/>
      <c r="P50" s="870"/>
      <c r="Q50" s="870"/>
      <c r="R50" s="870"/>
      <c r="S50" s="871"/>
      <c r="T50" s="871"/>
      <c r="U50" s="871"/>
      <c r="V50" s="871"/>
      <c r="W50" s="871"/>
      <c r="X50" s="871"/>
    </row>
    <row r="51" spans="2:25" ht="27" customHeight="1">
      <c r="B51" s="334"/>
      <c r="C51" s="866"/>
      <c r="D51" s="866"/>
      <c r="E51" s="867"/>
      <c r="F51" s="867"/>
      <c r="G51" s="867"/>
      <c r="H51" s="867"/>
      <c r="I51" s="867"/>
      <c r="J51" s="868"/>
      <c r="K51" s="868"/>
      <c r="L51" s="868"/>
      <c r="M51" s="869"/>
      <c r="N51" s="869"/>
      <c r="O51" s="869"/>
      <c r="P51" s="870"/>
      <c r="Q51" s="870"/>
      <c r="R51" s="870"/>
      <c r="S51" s="871"/>
      <c r="T51" s="871"/>
      <c r="U51" s="871"/>
      <c r="V51" s="871"/>
      <c r="W51" s="871"/>
      <c r="X51" s="871"/>
    </row>
    <row r="52" spans="2:25" ht="27" customHeight="1">
      <c r="B52" s="334"/>
      <c r="C52" s="866"/>
      <c r="D52" s="866"/>
      <c r="E52" s="867"/>
      <c r="F52" s="867"/>
      <c r="G52" s="867"/>
      <c r="H52" s="867"/>
      <c r="I52" s="867"/>
      <c r="J52" s="868"/>
      <c r="K52" s="868"/>
      <c r="L52" s="868"/>
      <c r="M52" s="869"/>
      <c r="N52" s="869"/>
      <c r="O52" s="869"/>
      <c r="P52" s="870"/>
      <c r="Q52" s="870"/>
      <c r="R52" s="870"/>
      <c r="S52" s="871"/>
      <c r="T52" s="871"/>
      <c r="U52" s="871"/>
      <c r="V52" s="871"/>
      <c r="W52" s="871"/>
      <c r="X52" s="871"/>
    </row>
    <row r="53" spans="2:25" ht="27" customHeight="1">
      <c r="B53" s="334"/>
      <c r="C53" s="866"/>
      <c r="D53" s="866"/>
      <c r="E53" s="867"/>
      <c r="F53" s="867"/>
      <c r="G53" s="867"/>
      <c r="H53" s="867"/>
      <c r="I53" s="867"/>
      <c r="J53" s="868"/>
      <c r="K53" s="868"/>
      <c r="L53" s="868"/>
      <c r="M53" s="869"/>
      <c r="N53" s="869"/>
      <c r="O53" s="869"/>
      <c r="P53" s="870"/>
      <c r="Q53" s="870"/>
      <c r="R53" s="870"/>
      <c r="S53" s="871"/>
      <c r="T53" s="871"/>
      <c r="U53" s="871"/>
      <c r="V53" s="871"/>
      <c r="W53" s="871"/>
      <c r="X53" s="871"/>
    </row>
    <row r="54" spans="2:25" ht="27" customHeight="1">
      <c r="B54" s="334"/>
      <c r="C54" s="866"/>
      <c r="D54" s="866"/>
      <c r="E54" s="867"/>
      <c r="F54" s="867"/>
      <c r="G54" s="867"/>
      <c r="H54" s="867"/>
      <c r="I54" s="867"/>
      <c r="J54" s="868"/>
      <c r="K54" s="868"/>
      <c r="L54" s="868"/>
      <c r="M54" s="869"/>
      <c r="N54" s="869"/>
      <c r="O54" s="869"/>
      <c r="P54" s="870"/>
      <c r="Q54" s="870"/>
      <c r="R54" s="870"/>
      <c r="S54" s="871"/>
      <c r="T54" s="871"/>
      <c r="U54" s="871"/>
      <c r="V54" s="871"/>
      <c r="W54" s="871"/>
      <c r="X54" s="871"/>
    </row>
    <row r="55" spans="2:25" ht="9" customHeight="1">
      <c r="B55" s="322"/>
      <c r="C55" s="322"/>
      <c r="D55" s="322"/>
      <c r="E55" s="322"/>
      <c r="F55" s="322"/>
      <c r="G55" s="322"/>
      <c r="H55" s="322"/>
      <c r="I55" s="322"/>
      <c r="J55" s="322"/>
      <c r="K55" s="322"/>
      <c r="L55" s="322"/>
      <c r="M55" s="322"/>
      <c r="N55" s="322"/>
      <c r="O55" s="322"/>
      <c r="P55" s="322"/>
      <c r="Q55" s="322"/>
      <c r="R55" s="322"/>
      <c r="S55" s="322"/>
      <c r="T55" s="322"/>
      <c r="U55" s="322"/>
      <c r="V55" s="322"/>
      <c r="W55" s="322"/>
      <c r="X55" s="322"/>
      <c r="Y55" s="322"/>
    </row>
  </sheetData>
  <sheetProtection formatCells="0" selectLockedCells="1"/>
  <mergeCells count="225">
    <mergeCell ref="C11:X11"/>
    <mergeCell ref="R13:T13"/>
    <mergeCell ref="U13:X13"/>
    <mergeCell ref="G15:J15"/>
    <mergeCell ref="M15:O15"/>
    <mergeCell ref="P15:R15"/>
    <mergeCell ref="C20:D20"/>
    <mergeCell ref="E20:I20"/>
    <mergeCell ref="J20:L20"/>
    <mergeCell ref="M20:O20"/>
    <mergeCell ref="P20:R20"/>
    <mergeCell ref="S20:X20"/>
    <mergeCell ref="G16:J17"/>
    <mergeCell ref="M16:O17"/>
    <mergeCell ref="P16:X17"/>
    <mergeCell ref="C19:D19"/>
    <mergeCell ref="E19:I19"/>
    <mergeCell ref="J19:L19"/>
    <mergeCell ref="M19:O19"/>
    <mergeCell ref="P19:R19"/>
    <mergeCell ref="S19:X19"/>
    <mergeCell ref="C22:D22"/>
    <mergeCell ref="E22:I22"/>
    <mergeCell ref="J22:L22"/>
    <mergeCell ref="M22:O22"/>
    <mergeCell ref="P22:R22"/>
    <mergeCell ref="S22:X22"/>
    <mergeCell ref="C21:D21"/>
    <mergeCell ref="E21:I21"/>
    <mergeCell ref="J21:L21"/>
    <mergeCell ref="M21:O21"/>
    <mergeCell ref="P21:R21"/>
    <mergeCell ref="S21:X21"/>
    <mergeCell ref="C24:D24"/>
    <mergeCell ref="E24:I24"/>
    <mergeCell ref="J24:L24"/>
    <mergeCell ref="M24:O24"/>
    <mergeCell ref="P24:R24"/>
    <mergeCell ref="S24:X24"/>
    <mergeCell ref="C23:D23"/>
    <mergeCell ref="E23:I23"/>
    <mergeCell ref="J23:L23"/>
    <mergeCell ref="M23:O23"/>
    <mergeCell ref="P23:R23"/>
    <mergeCell ref="S23:X23"/>
    <mergeCell ref="C26:D26"/>
    <mergeCell ref="E26:I26"/>
    <mergeCell ref="J26:L26"/>
    <mergeCell ref="M26:O26"/>
    <mergeCell ref="P26:R26"/>
    <mergeCell ref="S26:X26"/>
    <mergeCell ref="C25:D25"/>
    <mergeCell ref="E25:I25"/>
    <mergeCell ref="J25:L25"/>
    <mergeCell ref="M25:O25"/>
    <mergeCell ref="P25:R25"/>
    <mergeCell ref="S25:X25"/>
    <mergeCell ref="C28:D28"/>
    <mergeCell ref="E28:I28"/>
    <mergeCell ref="J28:L28"/>
    <mergeCell ref="M28:O28"/>
    <mergeCell ref="P28:R28"/>
    <mergeCell ref="S28:X28"/>
    <mergeCell ref="C27:D27"/>
    <mergeCell ref="E27:I27"/>
    <mergeCell ref="J27:L27"/>
    <mergeCell ref="M27:O27"/>
    <mergeCell ref="P27:R27"/>
    <mergeCell ref="S27:X27"/>
    <mergeCell ref="C30:D30"/>
    <mergeCell ref="E30:I30"/>
    <mergeCell ref="J30:L30"/>
    <mergeCell ref="M30:O30"/>
    <mergeCell ref="P30:R30"/>
    <mergeCell ref="S30:X30"/>
    <mergeCell ref="C29:D29"/>
    <mergeCell ref="E29:I29"/>
    <mergeCell ref="J29:L29"/>
    <mergeCell ref="M29:O29"/>
    <mergeCell ref="P29:R29"/>
    <mergeCell ref="S29:X29"/>
    <mergeCell ref="C32:D32"/>
    <mergeCell ref="E32:I32"/>
    <mergeCell ref="J32:L32"/>
    <mergeCell ref="M32:O32"/>
    <mergeCell ref="P32:R32"/>
    <mergeCell ref="S32:X32"/>
    <mergeCell ref="C31:D31"/>
    <mergeCell ref="E31:I31"/>
    <mergeCell ref="J31:L31"/>
    <mergeCell ref="M31:O31"/>
    <mergeCell ref="P31:R31"/>
    <mergeCell ref="S31:X31"/>
    <mergeCell ref="C34:D34"/>
    <mergeCell ref="E34:I34"/>
    <mergeCell ref="J34:L34"/>
    <mergeCell ref="M34:O34"/>
    <mergeCell ref="P34:R34"/>
    <mergeCell ref="S34:X34"/>
    <mergeCell ref="C33:D33"/>
    <mergeCell ref="E33:I33"/>
    <mergeCell ref="J33:L33"/>
    <mergeCell ref="M33:O33"/>
    <mergeCell ref="P33:R33"/>
    <mergeCell ref="S33:X33"/>
    <mergeCell ref="C36:D36"/>
    <mergeCell ref="E36:I36"/>
    <mergeCell ref="J36:L36"/>
    <mergeCell ref="M36:O36"/>
    <mergeCell ref="P36:R36"/>
    <mergeCell ref="S36:X36"/>
    <mergeCell ref="C35:D35"/>
    <mergeCell ref="E35:I35"/>
    <mergeCell ref="J35:L35"/>
    <mergeCell ref="M35:O35"/>
    <mergeCell ref="P35:R35"/>
    <mergeCell ref="S35:X35"/>
    <mergeCell ref="C38:D38"/>
    <mergeCell ref="E38:I38"/>
    <mergeCell ref="J38:L38"/>
    <mergeCell ref="M38:O38"/>
    <mergeCell ref="P38:R38"/>
    <mergeCell ref="S38:X38"/>
    <mergeCell ref="C37:D37"/>
    <mergeCell ref="E37:I37"/>
    <mergeCell ref="J37:L37"/>
    <mergeCell ref="M37:O37"/>
    <mergeCell ref="P37:R37"/>
    <mergeCell ref="S37:X37"/>
    <mergeCell ref="C40:D40"/>
    <mergeCell ref="E40:I40"/>
    <mergeCell ref="J40:L40"/>
    <mergeCell ref="M40:O40"/>
    <mergeCell ref="P40:R40"/>
    <mergeCell ref="S40:X40"/>
    <mergeCell ref="C39:D39"/>
    <mergeCell ref="E39:I39"/>
    <mergeCell ref="J39:L39"/>
    <mergeCell ref="M39:O39"/>
    <mergeCell ref="P39:R39"/>
    <mergeCell ref="S39:X39"/>
    <mergeCell ref="C42:D42"/>
    <mergeCell ref="E42:I42"/>
    <mergeCell ref="J42:L42"/>
    <mergeCell ref="M42:O42"/>
    <mergeCell ref="P42:R42"/>
    <mergeCell ref="S42:X42"/>
    <mergeCell ref="C41:D41"/>
    <mergeCell ref="E41:I41"/>
    <mergeCell ref="J41:L41"/>
    <mergeCell ref="M41:O41"/>
    <mergeCell ref="P41:R41"/>
    <mergeCell ref="S41:X41"/>
    <mergeCell ref="C44:D44"/>
    <mergeCell ref="E44:I44"/>
    <mergeCell ref="J44:L44"/>
    <mergeCell ref="M44:O44"/>
    <mergeCell ref="P44:R44"/>
    <mergeCell ref="S44:X44"/>
    <mergeCell ref="C43:D43"/>
    <mergeCell ref="E43:I43"/>
    <mergeCell ref="J43:L43"/>
    <mergeCell ref="M43:O43"/>
    <mergeCell ref="P43:R43"/>
    <mergeCell ref="S43:X43"/>
    <mergeCell ref="C46:D46"/>
    <mergeCell ref="E46:I46"/>
    <mergeCell ref="J46:L46"/>
    <mergeCell ref="M46:O46"/>
    <mergeCell ref="P46:R46"/>
    <mergeCell ref="S46:X46"/>
    <mergeCell ref="C45:D45"/>
    <mergeCell ref="E45:I45"/>
    <mergeCell ref="J45:L45"/>
    <mergeCell ref="M45:O45"/>
    <mergeCell ref="P45:R45"/>
    <mergeCell ref="S45:X45"/>
    <mergeCell ref="C48:D48"/>
    <mergeCell ref="E48:I48"/>
    <mergeCell ref="J48:L48"/>
    <mergeCell ref="M48:O48"/>
    <mergeCell ref="P48:R48"/>
    <mergeCell ref="S48:X48"/>
    <mergeCell ref="C47:D47"/>
    <mergeCell ref="E47:I47"/>
    <mergeCell ref="J47:L47"/>
    <mergeCell ref="M47:O47"/>
    <mergeCell ref="P47:R47"/>
    <mergeCell ref="S47:X47"/>
    <mergeCell ref="C50:D50"/>
    <mergeCell ref="E50:I50"/>
    <mergeCell ref="J50:L50"/>
    <mergeCell ref="M50:O50"/>
    <mergeCell ref="P50:R50"/>
    <mergeCell ref="S50:X50"/>
    <mergeCell ref="C49:D49"/>
    <mergeCell ref="E49:I49"/>
    <mergeCell ref="J49:L49"/>
    <mergeCell ref="M49:O49"/>
    <mergeCell ref="P49:R49"/>
    <mergeCell ref="S49:X49"/>
    <mergeCell ref="C52:D52"/>
    <mergeCell ref="E52:I52"/>
    <mergeCell ref="J52:L52"/>
    <mergeCell ref="M52:O52"/>
    <mergeCell ref="P52:R52"/>
    <mergeCell ref="S52:X52"/>
    <mergeCell ref="C51:D51"/>
    <mergeCell ref="E51:I51"/>
    <mergeCell ref="J51:L51"/>
    <mergeCell ref="M51:O51"/>
    <mergeCell ref="P51:R51"/>
    <mergeCell ref="S51:X51"/>
    <mergeCell ref="C54:D54"/>
    <mergeCell ref="E54:I54"/>
    <mergeCell ref="J54:L54"/>
    <mergeCell ref="M54:O54"/>
    <mergeCell ref="P54:R54"/>
    <mergeCell ref="S54:X54"/>
    <mergeCell ref="C53:D53"/>
    <mergeCell ref="E53:I53"/>
    <mergeCell ref="J53:L53"/>
    <mergeCell ref="M53:O53"/>
    <mergeCell ref="P53:R53"/>
    <mergeCell ref="S53:X53"/>
  </mergeCells>
  <phoneticPr fontId="5"/>
  <pageMargins left="0.6692913385826772" right="0.39370078740157483" top="0.39370078740157483" bottom="0.35433070866141736" header="0.23622047244094491" footer="0.19685039370078741"/>
  <pageSetup paperSize="9" fitToHeight="0" orientation="landscape" blackAndWhite="1" verticalDpi="300" r:id="rId1"/>
  <headerFooter alignWithMargins="0">
    <oddFooter>&amp;R&amp;5東武谷内田建設(株) 請求総括表様式 Ver2.03</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ご案内</vt:lpstr>
      <vt:lpstr>請求書 (一般・物品)</vt:lpstr>
      <vt:lpstr>内訳書</vt:lpstr>
      <vt:lpstr>工事情報等入力シート</vt:lpstr>
      <vt:lpstr>請求書 (工事契約有)</vt:lpstr>
      <vt:lpstr>出来高内訳書 (10%)</vt:lpstr>
      <vt:lpstr>出来高内訳書 (8%)</vt:lpstr>
      <vt:lpstr>請求総括表</vt:lpstr>
      <vt:lpstr>ご案内!Print_Area</vt:lpstr>
      <vt:lpstr>工事情報等入力シート!Print_Area</vt:lpstr>
      <vt:lpstr>'出来高内訳書 (10%)'!Print_Area</vt:lpstr>
      <vt:lpstr>'出来高内訳書 (8%)'!Print_Area</vt:lpstr>
      <vt:lpstr>'請求書 (一般・物品)'!Print_Area</vt:lpstr>
      <vt:lpstr>'請求書 (工事契約有)'!Print_Area</vt:lpstr>
      <vt:lpstr>請求総括表!Print_Area</vt:lpstr>
      <vt:lpstr>内訳書!Print_Area</vt:lpstr>
      <vt:lpstr>'出来高内訳書 (10%)'!Print_Titles</vt:lpstr>
      <vt:lpstr>'出来高内訳書 (8%)'!Print_Titles</vt:lpstr>
      <vt:lpstr>請求総括表!Print_Titles</vt:lpstr>
      <vt:lpstr>内訳書!Print_Titles</vt:lpstr>
    </vt:vector>
  </TitlesOfParts>
  <Company>東武谷内田建設株式会社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請求書指定様式d　Ver.1.00</dc:title>
  <dc:creator>Shinichi Onodera</dc:creator>
  <cp:lastModifiedBy>s-onodera</cp:lastModifiedBy>
  <cp:lastPrinted>2025-01-07T04:49:18Z</cp:lastPrinted>
  <dcterms:created xsi:type="dcterms:W3CDTF">2011-04-22T04:03:51Z</dcterms:created>
  <dcterms:modified xsi:type="dcterms:W3CDTF">2025-01-07T05:10:57Z</dcterms:modified>
</cp:coreProperties>
</file>